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filterPrivacy="1" updateLinks="never" defaultThemeVersion="124226"/>
  <xr:revisionPtr revIDLastSave="0" documentId="13_ncr:1_{891C3005-5E77-4860-9E74-E610F46CA80A}" xr6:coauthVersionLast="44" xr6:coauthVersionMax="44" xr10:uidLastSave="{00000000-0000-0000-0000-000000000000}"/>
  <bookViews>
    <workbookView xWindow="28680" yWindow="-120" windowWidth="29040" windowHeight="15840" tabRatio="832" xr2:uid="{00000000-000D-0000-FFFF-FFFF00000000}"/>
  </bookViews>
  <sheets>
    <sheet name="Anexo 1" sheetId="71" r:id="rId1"/>
    <sheet name="Anexo 1.1" sheetId="96" r:id="rId2"/>
    <sheet name="Anexo 2" sheetId="77" r:id="rId3"/>
    <sheet name="Anexo 3" sheetId="78" r:id="rId4"/>
    <sheet name="Anexo 4" sheetId="79" r:id="rId5"/>
    <sheet name="Anexo 5" sheetId="83" r:id="rId6"/>
    <sheet name="Anexo 6" sheetId="84" r:id="rId7"/>
    <sheet name="Anexo 6.1" sheetId="98" r:id="rId8"/>
    <sheet name="Anexo 7" sheetId="95" r:id="rId9"/>
    <sheet name="Anexo 8" sheetId="86" r:id="rId10"/>
    <sheet name="Anexo 9" sheetId="88" r:id="rId11"/>
    <sheet name="Anexo 10" sheetId="82" r:id="rId12"/>
    <sheet name="Sheet1" sheetId="69" state="hidden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0" hidden="1">'Anexo 1'!#REF!</definedName>
    <definedName name="_xlnm._FilterDatabase" localSheetId="1" hidden="1">'Anexo 1.1'!$A$5:$M$15</definedName>
    <definedName name="_xlnm._FilterDatabase" localSheetId="11" hidden="1">'Anexo 10'!$A$7:$I$7</definedName>
    <definedName name="_xlnm._FilterDatabase" localSheetId="2" hidden="1">'Anexo 2'!$D$21:$O$58</definedName>
    <definedName name="_xlnm._FilterDatabase" localSheetId="3" hidden="1">'Anexo 3'!$A$7:$L$31</definedName>
    <definedName name="_xlnm._FilterDatabase" localSheetId="4" hidden="1">'Anexo 4'!$B$10:$K$20</definedName>
    <definedName name="_xlnm._FilterDatabase" localSheetId="5" hidden="1">'Anexo 5'!#REF!</definedName>
    <definedName name="_xlnm._FilterDatabase" localSheetId="6" hidden="1">'Anexo 6'!$K$1:$K$24</definedName>
    <definedName name="_xlnm._FilterDatabase" localSheetId="7" hidden="1">'Anexo 6.1'!$B$57:$J$57</definedName>
    <definedName name="_xlnm._FilterDatabase" localSheetId="8" hidden="1">'Anexo 7'!#REF!</definedName>
    <definedName name="_xlnm._FilterDatabase" localSheetId="9" hidden="1">'Anexo 8'!$B$7:$Y$96</definedName>
    <definedName name="_xlnm._FilterDatabase" localSheetId="10" hidden="1">'Anexo 9'!#REF!</definedName>
    <definedName name="_xlnm.Print_Area" localSheetId="0">'Anexo 1'!$P$2:$P$36</definedName>
    <definedName name="_xlnm.Print_Area" localSheetId="11">'Anexo 10'!$A$1:$G$8</definedName>
    <definedName name="_xlnm.Print_Area" localSheetId="2">'Anexo 2'!$A$1:$O$58</definedName>
    <definedName name="_xlnm.Print_Area" localSheetId="4">'Anexo 4'!$A$4:$K$65</definedName>
    <definedName name="_xlnm.Print_Area" localSheetId="5">'Anexo 5'!#REF!,'Anexo 5'!#REF!</definedName>
    <definedName name="_xlnm.Print_Area" localSheetId="6">'Anexo 6'!#REF!,'Anexo 6'!#REF!</definedName>
    <definedName name="_xlnm.Print_Area" localSheetId="7">'Anexo 6.1'!$A$48:$J$90</definedName>
    <definedName name="_xlnm.Print_Area" localSheetId="8">'Anexo 7'!#REF!</definedName>
    <definedName name="_xlnm.Print_Area" localSheetId="9">'Anexo 8'!$A$1:$Y$96,'Anexo 8'!#REF!</definedName>
    <definedName name="_xlnm.Print_Area" localSheetId="10">'Anexo 9'!$A$1:$X$10</definedName>
    <definedName name="OLE_LINK1" localSheetId="6">'Anexo 6'!#REF!</definedName>
    <definedName name="_xlnm.Print_Titles" localSheetId="0">'Anexo 1'!$3:$7</definedName>
    <definedName name="_xlnm.Print_Titles" localSheetId="1">'Anexo 1.1'!$5:$5</definedName>
    <definedName name="_xlnm.Print_Titles" localSheetId="11">'Anexo 10'!$1:$7</definedName>
    <definedName name="_xlnm.Print_Titles" localSheetId="2">'Anexo 2'!$15:$20</definedName>
    <definedName name="_xlnm.Print_Titles" localSheetId="3">'Anexo 3'!$1:$7</definedName>
    <definedName name="_xlnm.Print_Titles" localSheetId="4">'Anexo 4'!#REF!</definedName>
    <definedName name="_xlnm.Print_Titles" localSheetId="7">'Anexo 6.1'!$46:$51</definedName>
    <definedName name="_xlnm.Print_Titles" localSheetId="8">'Anexo 7'!#REF!</definedName>
    <definedName name="_xlnm.Print_Titles" localSheetId="9">'Anexo 8'!$1:$11</definedName>
    <definedName name="_xlnm.Print_Titles" localSheetId="10">'Anexo 9'!$1:$7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4" i="98" l="1"/>
  <c r="L13" i="98"/>
  <c r="I11" i="98"/>
  <c r="G11" i="98"/>
  <c r="J13" i="98"/>
  <c r="E11" i="98"/>
  <c r="K8" i="95"/>
  <c r="K7" i="95"/>
  <c r="G7" i="95"/>
  <c r="H7" i="95"/>
  <c r="I7" i="95"/>
  <c r="J7" i="95"/>
  <c r="G8" i="95"/>
  <c r="H8" i="95"/>
  <c r="I8" i="95"/>
  <c r="J8" i="95"/>
  <c r="D7" i="95"/>
  <c r="E7" i="95"/>
  <c r="F7" i="95"/>
  <c r="D8" i="95"/>
  <c r="E8" i="95"/>
  <c r="F8" i="95"/>
  <c r="C8" i="95"/>
  <c r="C7" i="95"/>
  <c r="L101" i="95"/>
  <c r="L100" i="95"/>
  <c r="L99" i="95"/>
  <c r="L98" i="95"/>
  <c r="L97" i="95"/>
  <c r="L96" i="95"/>
  <c r="L95" i="95"/>
  <c r="L94" i="95"/>
  <c r="L93" i="95"/>
  <c r="L92" i="95"/>
  <c r="L91" i="95"/>
  <c r="L90" i="95"/>
  <c r="L89" i="95"/>
  <c r="L88" i="95"/>
  <c r="K86" i="95"/>
  <c r="J86" i="95"/>
  <c r="I86" i="95"/>
  <c r="H86" i="95"/>
  <c r="G86" i="95"/>
  <c r="C125" i="95" s="1"/>
  <c r="F86" i="95"/>
  <c r="E86" i="95"/>
  <c r="D86" i="95"/>
  <c r="L86" i="95" s="1"/>
  <c r="K85" i="95"/>
  <c r="J85" i="95"/>
  <c r="I85" i="95"/>
  <c r="H85" i="95"/>
  <c r="H82" i="95" s="1"/>
  <c r="G85" i="95"/>
  <c r="F85" i="95"/>
  <c r="E85" i="95"/>
  <c r="D85" i="95"/>
  <c r="D82" i="95" s="1"/>
  <c r="K84" i="95"/>
  <c r="J84" i="95"/>
  <c r="I84" i="95"/>
  <c r="I82" i="95" s="1"/>
  <c r="H84" i="95"/>
  <c r="G84" i="95"/>
  <c r="F84" i="95"/>
  <c r="E84" i="95"/>
  <c r="E82" i="95" s="1"/>
  <c r="D84" i="95"/>
  <c r="L84" i="95" s="1"/>
  <c r="C129" i="95" s="1"/>
  <c r="K83" i="95"/>
  <c r="J83" i="95"/>
  <c r="J82" i="95" s="1"/>
  <c r="I83" i="95"/>
  <c r="H83" i="95"/>
  <c r="G83" i="95"/>
  <c r="F83" i="95"/>
  <c r="F82" i="95" s="1"/>
  <c r="E83" i="95"/>
  <c r="D83" i="95"/>
  <c r="L83" i="95" s="1"/>
  <c r="C128" i="95" s="1"/>
  <c r="K82" i="95"/>
  <c r="G82" i="95"/>
  <c r="L41" i="95"/>
  <c r="L40" i="95"/>
  <c r="L39" i="95"/>
  <c r="L38" i="95"/>
  <c r="L37" i="95"/>
  <c r="L36" i="95"/>
  <c r="L35" i="95"/>
  <c r="L34" i="95"/>
  <c r="L33" i="95"/>
  <c r="L32" i="95"/>
  <c r="L31" i="95"/>
  <c r="L30" i="95"/>
  <c r="L29" i="95"/>
  <c r="L28" i="95"/>
  <c r="K26" i="95"/>
  <c r="J26" i="95"/>
  <c r="I26" i="95"/>
  <c r="H26" i="95"/>
  <c r="G26" i="95"/>
  <c r="C65" i="95" s="1"/>
  <c r="F26" i="95"/>
  <c r="E26" i="95"/>
  <c r="D26" i="95"/>
  <c r="L26" i="95" s="1"/>
  <c r="K25" i="95"/>
  <c r="J25" i="95"/>
  <c r="I25" i="95"/>
  <c r="H25" i="95"/>
  <c r="G25" i="95"/>
  <c r="F25" i="95"/>
  <c r="E25" i="95"/>
  <c r="D25" i="95"/>
  <c r="L25" i="95" s="1"/>
  <c r="C70" i="95" s="1"/>
  <c r="K24" i="95"/>
  <c r="J24" i="95"/>
  <c r="I24" i="95"/>
  <c r="I22" i="95" s="1"/>
  <c r="H24" i="95"/>
  <c r="G24" i="95"/>
  <c r="F24" i="95"/>
  <c r="E24" i="95"/>
  <c r="E22" i="95" s="1"/>
  <c r="D24" i="95"/>
  <c r="L24" i="95" s="1"/>
  <c r="C69" i="95" s="1"/>
  <c r="K23" i="95"/>
  <c r="J23" i="95"/>
  <c r="J22" i="95" s="1"/>
  <c r="I23" i="95"/>
  <c r="H23" i="95"/>
  <c r="H22" i="95" s="1"/>
  <c r="G23" i="95"/>
  <c r="F23" i="95"/>
  <c r="F22" i="95" s="1"/>
  <c r="E23" i="95"/>
  <c r="D23" i="95"/>
  <c r="L23" i="95" s="1"/>
  <c r="C68" i="95" s="1"/>
  <c r="K22" i="95"/>
  <c r="G22" i="95"/>
  <c r="Z9" i="84"/>
  <c r="Z10" i="84"/>
  <c r="Z8" i="84"/>
  <c r="S11" i="84"/>
  <c r="T11" i="84"/>
  <c r="U11" i="84"/>
  <c r="V11" i="84"/>
  <c r="W11" i="84"/>
  <c r="X11" i="84"/>
  <c r="S12" i="84"/>
  <c r="T12" i="84"/>
  <c r="U12" i="84"/>
  <c r="V12" i="84"/>
  <c r="W12" i="84"/>
  <c r="X12" i="84"/>
  <c r="S13" i="84"/>
  <c r="T13" i="84"/>
  <c r="U13" i="84"/>
  <c r="V13" i="84"/>
  <c r="W13" i="84"/>
  <c r="X13" i="84"/>
  <c r="R12" i="84"/>
  <c r="R13" i="84"/>
  <c r="R11" i="84"/>
  <c r="S8" i="84"/>
  <c r="T8" i="84"/>
  <c r="U8" i="84"/>
  <c r="V8" i="84"/>
  <c r="W8" i="84"/>
  <c r="X8" i="84"/>
  <c r="S9" i="84"/>
  <c r="T9" i="84"/>
  <c r="U9" i="84"/>
  <c r="V9" i="84"/>
  <c r="W9" i="84"/>
  <c r="X9" i="84"/>
  <c r="S10" i="84"/>
  <c r="T10" i="84"/>
  <c r="U10" i="84"/>
  <c r="V10" i="84"/>
  <c r="W10" i="84"/>
  <c r="X10" i="84"/>
  <c r="R9" i="84"/>
  <c r="R10" i="84"/>
  <c r="R8" i="84"/>
  <c r="D9" i="84"/>
  <c r="E9" i="84"/>
  <c r="F9" i="84"/>
  <c r="G9" i="84"/>
  <c r="H9" i="84"/>
  <c r="I9" i="84"/>
  <c r="C9" i="84"/>
  <c r="D8" i="84"/>
  <c r="E8" i="84"/>
  <c r="F8" i="84"/>
  <c r="G8" i="84"/>
  <c r="H8" i="84"/>
  <c r="I8" i="84"/>
  <c r="C8" i="84"/>
  <c r="I147" i="84"/>
  <c r="H147" i="84"/>
  <c r="E147" i="84"/>
  <c r="D147" i="84"/>
  <c r="I146" i="84"/>
  <c r="H146" i="84"/>
  <c r="E146" i="84"/>
  <c r="D146" i="84"/>
  <c r="I142" i="84"/>
  <c r="H142" i="84"/>
  <c r="E142" i="84"/>
  <c r="D142" i="84"/>
  <c r="I141" i="84"/>
  <c r="E141" i="84"/>
  <c r="D141" i="84"/>
  <c r="I140" i="84"/>
  <c r="H140" i="84"/>
  <c r="E140" i="84"/>
  <c r="D140" i="84"/>
  <c r="I139" i="84"/>
  <c r="H139" i="84"/>
  <c r="E139" i="84"/>
  <c r="D139" i="84"/>
  <c r="I135" i="84"/>
  <c r="H135" i="84"/>
  <c r="E135" i="84"/>
  <c r="D135" i="84"/>
  <c r="K124" i="84"/>
  <c r="K123" i="84"/>
  <c r="K122" i="84"/>
  <c r="K121" i="84"/>
  <c r="K120" i="84"/>
  <c r="K119" i="84"/>
  <c r="K118" i="84"/>
  <c r="K117" i="84"/>
  <c r="K116" i="84"/>
  <c r="K115" i="84"/>
  <c r="K114" i="84"/>
  <c r="K113" i="84"/>
  <c r="K112" i="84"/>
  <c r="K111" i="84"/>
  <c r="J108" i="84"/>
  <c r="I108" i="84"/>
  <c r="I109" i="84" s="1"/>
  <c r="H108" i="84"/>
  <c r="H109" i="84" s="1"/>
  <c r="G108" i="84"/>
  <c r="G142" i="84" s="1"/>
  <c r="F108" i="84"/>
  <c r="K108" i="84" s="1"/>
  <c r="E108" i="84"/>
  <c r="E109" i="84" s="1"/>
  <c r="D108" i="84"/>
  <c r="D109" i="84" s="1"/>
  <c r="J107" i="84"/>
  <c r="I107" i="84"/>
  <c r="H107" i="84"/>
  <c r="G107" i="84"/>
  <c r="F107" i="84"/>
  <c r="K107" i="84" s="1"/>
  <c r="E107" i="84"/>
  <c r="D107" i="84"/>
  <c r="J106" i="84"/>
  <c r="J104" i="84" s="1"/>
  <c r="J141" i="84" s="1"/>
  <c r="I106" i="84"/>
  <c r="H106" i="84"/>
  <c r="G106" i="84"/>
  <c r="G140" i="84" s="1"/>
  <c r="F106" i="84"/>
  <c r="F104" i="84" s="1"/>
  <c r="E106" i="84"/>
  <c r="D106" i="84"/>
  <c r="J105" i="84"/>
  <c r="J147" i="84" s="1"/>
  <c r="I105" i="84"/>
  <c r="H105" i="84"/>
  <c r="H104" i="84" s="1"/>
  <c r="H141" i="84" s="1"/>
  <c r="G105" i="84"/>
  <c r="G147" i="84" s="1"/>
  <c r="F105" i="84"/>
  <c r="F147" i="84" s="1"/>
  <c r="E105" i="84"/>
  <c r="D105" i="84"/>
  <c r="I104" i="84"/>
  <c r="G104" i="84"/>
  <c r="G141" i="84" s="1"/>
  <c r="E104" i="84"/>
  <c r="D104" i="84"/>
  <c r="I75" i="84"/>
  <c r="H75" i="84"/>
  <c r="E75" i="84"/>
  <c r="D75" i="84"/>
  <c r="I74" i="84"/>
  <c r="H74" i="84"/>
  <c r="E74" i="84"/>
  <c r="D74" i="84"/>
  <c r="I70" i="84"/>
  <c r="H70" i="84"/>
  <c r="E70" i="84"/>
  <c r="D70" i="84"/>
  <c r="I69" i="84"/>
  <c r="H69" i="84"/>
  <c r="E69" i="84"/>
  <c r="D69" i="84"/>
  <c r="I68" i="84"/>
  <c r="H68" i="84"/>
  <c r="E68" i="84"/>
  <c r="D68" i="84"/>
  <c r="I67" i="84"/>
  <c r="H67" i="84"/>
  <c r="E67" i="84"/>
  <c r="D67" i="84"/>
  <c r="I63" i="84"/>
  <c r="H63" i="84"/>
  <c r="E63" i="84"/>
  <c r="D63" i="84"/>
  <c r="K52" i="84"/>
  <c r="K51" i="84"/>
  <c r="K50" i="84"/>
  <c r="K49" i="84"/>
  <c r="K48" i="84"/>
  <c r="K47" i="84"/>
  <c r="K46" i="84"/>
  <c r="K45" i="84"/>
  <c r="K44" i="84"/>
  <c r="K43" i="84"/>
  <c r="K42" i="84"/>
  <c r="K41" i="84"/>
  <c r="K40" i="84"/>
  <c r="K39" i="84"/>
  <c r="J36" i="84"/>
  <c r="I36" i="84"/>
  <c r="I37" i="84" s="1"/>
  <c r="H36" i="84"/>
  <c r="H37" i="84" s="1"/>
  <c r="G36" i="84"/>
  <c r="G70" i="84" s="1"/>
  <c r="F36" i="84"/>
  <c r="F70" i="84" s="1"/>
  <c r="E36" i="84"/>
  <c r="E37" i="84" s="1"/>
  <c r="D36" i="84"/>
  <c r="D37" i="84" s="1"/>
  <c r="J35" i="84"/>
  <c r="I35" i="84"/>
  <c r="H35" i="84"/>
  <c r="G35" i="84"/>
  <c r="F35" i="84"/>
  <c r="K35" i="84" s="1"/>
  <c r="E35" i="84"/>
  <c r="D35" i="84"/>
  <c r="J34" i="84"/>
  <c r="J68" i="84" s="1"/>
  <c r="I34" i="84"/>
  <c r="H34" i="84"/>
  <c r="G34" i="84"/>
  <c r="G68" i="84" s="1"/>
  <c r="F34" i="84"/>
  <c r="K34" i="84" s="1"/>
  <c r="E34" i="84"/>
  <c r="D34" i="84"/>
  <c r="J33" i="84"/>
  <c r="J32" i="84" s="1"/>
  <c r="J69" i="84" s="1"/>
  <c r="I33" i="84"/>
  <c r="H33" i="84"/>
  <c r="G33" i="84"/>
  <c r="G75" i="84" s="1"/>
  <c r="F33" i="84"/>
  <c r="K33" i="84" s="1"/>
  <c r="E33" i="84"/>
  <c r="D33" i="84"/>
  <c r="I32" i="84"/>
  <c r="H32" i="84"/>
  <c r="G32" i="84"/>
  <c r="G69" i="84" s="1"/>
  <c r="F32" i="84"/>
  <c r="F69" i="84" s="1"/>
  <c r="E32" i="84"/>
  <c r="D32" i="84"/>
  <c r="L58" i="98"/>
  <c r="I58" i="98"/>
  <c r="H58" i="98"/>
  <c r="G58" i="98"/>
  <c r="F58" i="98"/>
  <c r="E58" i="98"/>
  <c r="D58" i="98"/>
  <c r="C58" i="98"/>
  <c r="L57" i="98"/>
  <c r="I57" i="98"/>
  <c r="I55" i="98" s="1"/>
  <c r="H57" i="98"/>
  <c r="H55" i="98" s="1"/>
  <c r="G57" i="98"/>
  <c r="G55" i="98" s="1"/>
  <c r="F57" i="98"/>
  <c r="E57" i="98"/>
  <c r="E55" i="98" s="1"/>
  <c r="D57" i="98"/>
  <c r="D55" i="98" s="1"/>
  <c r="C57" i="98"/>
  <c r="N6" i="83"/>
  <c r="G6" i="83"/>
  <c r="H6" i="83"/>
  <c r="I6" i="83"/>
  <c r="J6" i="83"/>
  <c r="K6" i="83"/>
  <c r="L6" i="83"/>
  <c r="M6" i="83"/>
  <c r="F6" i="83"/>
  <c r="R224" i="83"/>
  <c r="AG199" i="83"/>
  <c r="AG172" i="83"/>
  <c r="J168" i="83"/>
  <c r="F168" i="83"/>
  <c r="X165" i="83"/>
  <c r="M163" i="83"/>
  <c r="I163" i="83"/>
  <c r="I167" i="83" s="1"/>
  <c r="E163" i="83"/>
  <c r="O149" i="83"/>
  <c r="O148" i="83"/>
  <c r="O147" i="83"/>
  <c r="O146" i="83"/>
  <c r="O145" i="83"/>
  <c r="AL144" i="83"/>
  <c r="AJ144" i="83" s="1"/>
  <c r="O144" i="83"/>
  <c r="AM143" i="83"/>
  <c r="AK143" i="83" s="1"/>
  <c r="O143" i="83"/>
  <c r="O142" i="83"/>
  <c r="O141" i="83"/>
  <c r="O140" i="83"/>
  <c r="O139" i="83"/>
  <c r="O138" i="83"/>
  <c r="O137" i="83"/>
  <c r="O136" i="83"/>
  <c r="N134" i="83"/>
  <c r="M134" i="83"/>
  <c r="L134" i="83"/>
  <c r="AG200" i="83" s="1"/>
  <c r="K134" i="83"/>
  <c r="J134" i="83"/>
  <c r="I134" i="83"/>
  <c r="H134" i="83"/>
  <c r="G134" i="83"/>
  <c r="O134" i="83" s="1"/>
  <c r="F134" i="83"/>
  <c r="AG141" i="83" s="1"/>
  <c r="E134" i="83"/>
  <c r="D134" i="83"/>
  <c r="AG173" i="83" s="1"/>
  <c r="N133" i="83"/>
  <c r="M133" i="83"/>
  <c r="L133" i="83"/>
  <c r="K133" i="83"/>
  <c r="J133" i="83"/>
  <c r="I133" i="83"/>
  <c r="H133" i="83"/>
  <c r="G133" i="83"/>
  <c r="O133" i="83" s="1"/>
  <c r="F133" i="83"/>
  <c r="E133" i="83"/>
  <c r="D133" i="83"/>
  <c r="N132" i="83"/>
  <c r="S225" i="83" s="1"/>
  <c r="M132" i="83"/>
  <c r="S224" i="83" s="1"/>
  <c r="L132" i="83"/>
  <c r="S223" i="83" s="1"/>
  <c r="K132" i="83"/>
  <c r="K130" i="83" s="1"/>
  <c r="J132" i="83"/>
  <c r="I132" i="83"/>
  <c r="I168" i="83" s="1"/>
  <c r="H132" i="83"/>
  <c r="H168" i="83" s="1"/>
  <c r="G132" i="83"/>
  <c r="G130" i="83" s="1"/>
  <c r="F132" i="83"/>
  <c r="AM139" i="83" s="1"/>
  <c r="AK139" i="83" s="1"/>
  <c r="E132" i="83"/>
  <c r="Y165" i="83" s="1"/>
  <c r="D132" i="83"/>
  <c r="AG171" i="83" s="1"/>
  <c r="P131" i="83"/>
  <c r="N131" i="83"/>
  <c r="R225" i="83" s="1"/>
  <c r="M131" i="83"/>
  <c r="L131" i="83"/>
  <c r="L163" i="83" s="1"/>
  <c r="K131" i="83"/>
  <c r="K163" i="83" s="1"/>
  <c r="K167" i="83" s="1"/>
  <c r="J131" i="83"/>
  <c r="AL143" i="83" s="1"/>
  <c r="AJ143" i="83" s="1"/>
  <c r="I131" i="83"/>
  <c r="AL142" i="83" s="1"/>
  <c r="AJ142" i="83" s="1"/>
  <c r="H131" i="83"/>
  <c r="H163" i="83" s="1"/>
  <c r="H167" i="83" s="1"/>
  <c r="G131" i="83"/>
  <c r="AL140" i="83" s="1"/>
  <c r="AJ140" i="83" s="1"/>
  <c r="F131" i="83"/>
  <c r="F163" i="83" s="1"/>
  <c r="F167" i="83" s="1"/>
  <c r="E131" i="83"/>
  <c r="D131" i="83"/>
  <c r="D163" i="83" s="1"/>
  <c r="N130" i="83"/>
  <c r="M130" i="83"/>
  <c r="L130" i="83"/>
  <c r="J130" i="83"/>
  <c r="I130" i="83"/>
  <c r="H130" i="83"/>
  <c r="F130" i="83"/>
  <c r="E130" i="83"/>
  <c r="S113" i="83"/>
  <c r="AG61" i="83"/>
  <c r="I58" i="83"/>
  <c r="Y54" i="83"/>
  <c r="L53" i="83"/>
  <c r="H53" i="83"/>
  <c r="H57" i="83" s="1"/>
  <c r="D53" i="83"/>
  <c r="O39" i="83"/>
  <c r="O38" i="83"/>
  <c r="O37" i="83"/>
  <c r="O36" i="83"/>
  <c r="O35" i="83"/>
  <c r="O34" i="83"/>
  <c r="O33" i="83"/>
  <c r="AM32" i="83"/>
  <c r="AK32" i="83" s="1"/>
  <c r="O32" i="83"/>
  <c r="O31" i="83"/>
  <c r="AL30" i="83"/>
  <c r="AJ30" i="83" s="1"/>
  <c r="O30" i="83"/>
  <c r="O29" i="83"/>
  <c r="O28" i="83"/>
  <c r="O27" i="83"/>
  <c r="O26" i="83"/>
  <c r="N24" i="83"/>
  <c r="M24" i="83"/>
  <c r="L24" i="83"/>
  <c r="AG90" i="83" s="1"/>
  <c r="K24" i="83"/>
  <c r="J24" i="83"/>
  <c r="I24" i="83"/>
  <c r="H24" i="83"/>
  <c r="G24" i="83"/>
  <c r="G20" i="83" s="1"/>
  <c r="F24" i="83"/>
  <c r="AG31" i="83" s="1"/>
  <c r="E24" i="83"/>
  <c r="D24" i="83"/>
  <c r="AG63" i="83" s="1"/>
  <c r="N23" i="83"/>
  <c r="M23" i="83"/>
  <c r="L23" i="83"/>
  <c r="AG89" i="83" s="1"/>
  <c r="K23" i="83"/>
  <c r="J23" i="83"/>
  <c r="I23" i="83"/>
  <c r="H23" i="83"/>
  <c r="G23" i="83"/>
  <c r="F23" i="83"/>
  <c r="O23" i="83" s="1"/>
  <c r="E23" i="83"/>
  <c r="D23" i="83"/>
  <c r="AG62" i="83" s="1"/>
  <c r="N22" i="83"/>
  <c r="S115" i="83" s="1"/>
  <c r="M22" i="83"/>
  <c r="S114" i="83" s="1"/>
  <c r="L22" i="83"/>
  <c r="K22" i="83"/>
  <c r="K58" i="83" s="1"/>
  <c r="J22" i="83"/>
  <c r="J58" i="83" s="1"/>
  <c r="I22" i="83"/>
  <c r="H22" i="83"/>
  <c r="H58" i="83" s="1"/>
  <c r="G22" i="83"/>
  <c r="G58" i="83" s="1"/>
  <c r="F22" i="83"/>
  <c r="AM29" i="83" s="1"/>
  <c r="AK29" i="83" s="1"/>
  <c r="E22" i="83"/>
  <c r="Y55" i="83" s="1"/>
  <c r="D22" i="83"/>
  <c r="N21" i="83"/>
  <c r="R115" i="83" s="1"/>
  <c r="M21" i="83"/>
  <c r="R114" i="83" s="1"/>
  <c r="L21" i="83"/>
  <c r="R113" i="83" s="1"/>
  <c r="K21" i="83"/>
  <c r="K53" i="83" s="1"/>
  <c r="K57" i="83" s="1"/>
  <c r="J21" i="83"/>
  <c r="J53" i="83" s="1"/>
  <c r="J57" i="83" s="1"/>
  <c r="I21" i="83"/>
  <c r="AL32" i="83" s="1"/>
  <c r="AJ32" i="83" s="1"/>
  <c r="H21" i="83"/>
  <c r="AL31" i="83" s="1"/>
  <c r="AJ31" i="83" s="1"/>
  <c r="G21" i="83"/>
  <c r="G53" i="83" s="1"/>
  <c r="G57" i="83" s="1"/>
  <c r="F21" i="83"/>
  <c r="O21" i="83" s="1"/>
  <c r="E21" i="83"/>
  <c r="X55" i="83" s="1"/>
  <c r="D21" i="83"/>
  <c r="AG60" i="83" s="1"/>
  <c r="N20" i="83"/>
  <c r="M20" i="83"/>
  <c r="L20" i="83"/>
  <c r="K20" i="83"/>
  <c r="J20" i="83"/>
  <c r="I20" i="83"/>
  <c r="H20" i="83"/>
  <c r="F20" i="83"/>
  <c r="O20" i="83" s="1"/>
  <c r="E20" i="83"/>
  <c r="D20" i="83"/>
  <c r="P10" i="88"/>
  <c r="H10" i="88"/>
  <c r="G10" i="88"/>
  <c r="P9" i="88"/>
  <c r="H9" i="88"/>
  <c r="P8" i="88"/>
  <c r="H8" i="88"/>
  <c r="H96" i="86"/>
  <c r="Q95" i="86"/>
  <c r="I95" i="86"/>
  <c r="Q94" i="86"/>
  <c r="I94" i="86"/>
  <c r="Q93" i="86"/>
  <c r="I93" i="86"/>
  <c r="Q92" i="86"/>
  <c r="I92" i="86"/>
  <c r="Q91" i="86"/>
  <c r="I91" i="86"/>
  <c r="Q90" i="86"/>
  <c r="I90" i="86"/>
  <c r="Q89" i="86"/>
  <c r="I89" i="86"/>
  <c r="Q88" i="86"/>
  <c r="I88" i="86"/>
  <c r="Q87" i="86"/>
  <c r="I87" i="86"/>
  <c r="Q86" i="86"/>
  <c r="I86" i="86"/>
  <c r="Q85" i="86"/>
  <c r="I85" i="86"/>
  <c r="Q84" i="86"/>
  <c r="I84" i="86"/>
  <c r="Q83" i="86"/>
  <c r="I83" i="86"/>
  <c r="Q82" i="86"/>
  <c r="I82" i="86"/>
  <c r="Q81" i="86"/>
  <c r="I81" i="86"/>
  <c r="Q80" i="86"/>
  <c r="I80" i="86"/>
  <c r="Q79" i="86"/>
  <c r="I79" i="86"/>
  <c r="Q78" i="86"/>
  <c r="I78" i="86"/>
  <c r="Q77" i="86"/>
  <c r="I77" i="86"/>
  <c r="Q76" i="86"/>
  <c r="I76" i="86"/>
  <c r="Q75" i="86"/>
  <c r="I75" i="86"/>
  <c r="Q74" i="86"/>
  <c r="I74" i="86"/>
  <c r="Q73" i="86"/>
  <c r="I73" i="86"/>
  <c r="Q72" i="86"/>
  <c r="I72" i="86"/>
  <c r="Q71" i="86"/>
  <c r="I71" i="86"/>
  <c r="Q70" i="86"/>
  <c r="I70" i="86"/>
  <c r="Q69" i="86"/>
  <c r="I69" i="86"/>
  <c r="Q68" i="86"/>
  <c r="I68" i="86"/>
  <c r="Q67" i="86"/>
  <c r="I67" i="86"/>
  <c r="Q66" i="86"/>
  <c r="I66" i="86"/>
  <c r="Q65" i="86"/>
  <c r="I65" i="86"/>
  <c r="Q64" i="86"/>
  <c r="I64" i="86"/>
  <c r="Q63" i="86"/>
  <c r="I63" i="86"/>
  <c r="Q62" i="86"/>
  <c r="I62" i="86"/>
  <c r="Q61" i="86"/>
  <c r="I61" i="86"/>
  <c r="Q60" i="86"/>
  <c r="I60" i="86"/>
  <c r="Q59" i="86"/>
  <c r="I59" i="86"/>
  <c r="Q58" i="86"/>
  <c r="I58" i="86"/>
  <c r="Q57" i="86"/>
  <c r="I57" i="86"/>
  <c r="Q56" i="86"/>
  <c r="I56" i="86"/>
  <c r="Q55" i="86"/>
  <c r="I55" i="86"/>
  <c r="Q54" i="86"/>
  <c r="I54" i="86"/>
  <c r="Q53" i="86"/>
  <c r="I53" i="86"/>
  <c r="Q52" i="86"/>
  <c r="I52" i="86"/>
  <c r="Q51" i="86"/>
  <c r="I51" i="86"/>
  <c r="Q50" i="86"/>
  <c r="I50" i="86"/>
  <c r="Q49" i="86"/>
  <c r="I49" i="86"/>
  <c r="Q48" i="86"/>
  <c r="Q47" i="86"/>
  <c r="I47" i="86"/>
  <c r="Q46" i="86"/>
  <c r="I46" i="86"/>
  <c r="Q45" i="86"/>
  <c r="Q44" i="86"/>
  <c r="I44" i="86"/>
  <c r="Q43" i="86"/>
  <c r="I43" i="86"/>
  <c r="Q42" i="86"/>
  <c r="I42" i="86"/>
  <c r="Q41" i="86"/>
  <c r="I41" i="86"/>
  <c r="Q40" i="86"/>
  <c r="I40" i="86"/>
  <c r="Q39" i="86"/>
  <c r="I39" i="86"/>
  <c r="Q38" i="86"/>
  <c r="I38" i="86"/>
  <c r="Q37" i="86"/>
  <c r="I37" i="86"/>
  <c r="Q36" i="86"/>
  <c r="I36" i="86"/>
  <c r="Q35" i="86"/>
  <c r="I35" i="86"/>
  <c r="Q34" i="86"/>
  <c r="I34" i="86"/>
  <c r="Q33" i="86"/>
  <c r="I33" i="86"/>
  <c r="Q32" i="86"/>
  <c r="I32" i="86"/>
  <c r="Q31" i="86"/>
  <c r="Q30" i="86"/>
  <c r="Q29" i="86"/>
  <c r="Q28" i="86"/>
  <c r="Q27" i="86"/>
  <c r="I27" i="86"/>
  <c r="Q26" i="86"/>
  <c r="I26" i="86"/>
  <c r="Q25" i="86"/>
  <c r="I25" i="86"/>
  <c r="Q24" i="86"/>
  <c r="I24" i="86"/>
  <c r="Q23" i="86"/>
  <c r="I23" i="86"/>
  <c r="Q22" i="86"/>
  <c r="I22" i="86"/>
  <c r="Q21" i="86"/>
  <c r="I21" i="86"/>
  <c r="Q20" i="86"/>
  <c r="I20" i="86"/>
  <c r="Q19" i="86"/>
  <c r="I19" i="86"/>
  <c r="Q18" i="86"/>
  <c r="I18" i="86"/>
  <c r="Q17" i="86"/>
  <c r="I17" i="86"/>
  <c r="Q16" i="86"/>
  <c r="I16" i="86"/>
  <c r="Q15" i="86"/>
  <c r="I15" i="86"/>
  <c r="Q14" i="86"/>
  <c r="I14" i="86"/>
  <c r="Q13" i="86"/>
  <c r="I13" i="86"/>
  <c r="Q12" i="86"/>
  <c r="Q96" i="86" s="1"/>
  <c r="I12" i="86"/>
  <c r="I96" i="86" s="1"/>
  <c r="C11" i="98" l="1"/>
  <c r="D11" i="98"/>
  <c r="H11" i="98"/>
  <c r="F11" i="98"/>
  <c r="N13" i="98"/>
  <c r="O13" i="98"/>
  <c r="J14" i="98"/>
  <c r="N14" i="98" s="1"/>
  <c r="J57" i="98"/>
  <c r="N57" i="98" s="1"/>
  <c r="C55" i="98"/>
  <c r="F55" i="98"/>
  <c r="L82" i="95"/>
  <c r="C123" i="95"/>
  <c r="L85" i="95"/>
  <c r="C130" i="95" s="1"/>
  <c r="C116" i="95"/>
  <c r="C122" i="95" s="1"/>
  <c r="C124" i="95" s="1"/>
  <c r="C56" i="95"/>
  <c r="C62" i="95" s="1"/>
  <c r="D22" i="95"/>
  <c r="L22" i="95" s="1"/>
  <c r="C63" i="95"/>
  <c r="K139" i="84"/>
  <c r="J109" i="84"/>
  <c r="K104" i="84"/>
  <c r="K109" i="84" s="1"/>
  <c r="F141" i="84"/>
  <c r="K141" i="84" s="1"/>
  <c r="G109" i="84"/>
  <c r="F135" i="84"/>
  <c r="K135" i="84" s="1"/>
  <c r="J135" i="84"/>
  <c r="F139" i="84"/>
  <c r="J139" i="84"/>
  <c r="F140" i="84"/>
  <c r="J140" i="84"/>
  <c r="K140" i="84" s="1"/>
  <c r="F142" i="84"/>
  <c r="K142" i="84" s="1"/>
  <c r="J142" i="84"/>
  <c r="F146" i="84"/>
  <c r="J146" i="84"/>
  <c r="K105" i="84"/>
  <c r="F109" i="84"/>
  <c r="K106" i="84"/>
  <c r="G135" i="84"/>
  <c r="G139" i="84"/>
  <c r="G146" i="84"/>
  <c r="K75" i="84"/>
  <c r="K74" i="84"/>
  <c r="K69" i="84"/>
  <c r="K70" i="84"/>
  <c r="J37" i="84"/>
  <c r="F37" i="84"/>
  <c r="K32" i="84"/>
  <c r="K36" i="84"/>
  <c r="K37" i="84" s="1"/>
  <c r="F63" i="84"/>
  <c r="K63" i="84" s="1"/>
  <c r="J63" i="84"/>
  <c r="F67" i="84"/>
  <c r="J67" i="84"/>
  <c r="F68" i="84"/>
  <c r="K68" i="84" s="1"/>
  <c r="J70" i="84"/>
  <c r="F74" i="84"/>
  <c r="J74" i="84"/>
  <c r="F75" i="84"/>
  <c r="J75" i="84"/>
  <c r="G37" i="84"/>
  <c r="G63" i="84"/>
  <c r="G67" i="84"/>
  <c r="K67" i="84" s="1"/>
  <c r="G74" i="84"/>
  <c r="J58" i="98"/>
  <c r="N58" i="98" s="1"/>
  <c r="AL139" i="83"/>
  <c r="AJ139" i="83" s="1"/>
  <c r="AL141" i="83"/>
  <c r="AJ141" i="83" s="1"/>
  <c r="AM144" i="83"/>
  <c r="AK144" i="83" s="1"/>
  <c r="J163" i="83"/>
  <c r="J167" i="83" s="1"/>
  <c r="N163" i="83"/>
  <c r="G168" i="83"/>
  <c r="K168" i="83"/>
  <c r="AG140" i="83"/>
  <c r="AM140" i="83"/>
  <c r="AK140" i="83" s="1"/>
  <c r="AG139" i="83"/>
  <c r="AM141" i="83"/>
  <c r="AK141" i="83" s="1"/>
  <c r="G163" i="83"/>
  <c r="G167" i="83" s="1"/>
  <c r="X164" i="83"/>
  <c r="AG170" i="83"/>
  <c r="AG197" i="83"/>
  <c r="R223" i="83"/>
  <c r="D130" i="83"/>
  <c r="O130" i="83" s="1"/>
  <c r="O132" i="83"/>
  <c r="AG138" i="83"/>
  <c r="O131" i="83"/>
  <c r="AM142" i="83"/>
  <c r="AK142" i="83" s="1"/>
  <c r="Y164" i="83"/>
  <c r="AG198" i="83"/>
  <c r="O24" i="83"/>
  <c r="AG28" i="83"/>
  <c r="AG30" i="83"/>
  <c r="AM30" i="83"/>
  <c r="AK30" i="83" s="1"/>
  <c r="AM33" i="83"/>
  <c r="AK33" i="83" s="1"/>
  <c r="AL34" i="83"/>
  <c r="AJ34" i="83" s="1"/>
  <c r="E53" i="83"/>
  <c r="I53" i="83"/>
  <c r="I57" i="83" s="1"/>
  <c r="M53" i="83"/>
  <c r="F58" i="83"/>
  <c r="AL33" i="83"/>
  <c r="AJ33" i="83" s="1"/>
  <c r="AG88" i="83"/>
  <c r="AL29" i="83"/>
  <c r="AJ29" i="83" s="1"/>
  <c r="AM34" i="83"/>
  <c r="AK34" i="83" s="1"/>
  <c r="F53" i="83"/>
  <c r="F57" i="83" s="1"/>
  <c r="N53" i="83"/>
  <c r="O22" i="83"/>
  <c r="AG29" i="83"/>
  <c r="AM31" i="83"/>
  <c r="AK31" i="83" s="1"/>
  <c r="X54" i="83"/>
  <c r="AG87" i="83"/>
  <c r="O57" i="98" l="1"/>
  <c r="O14" i="98"/>
  <c r="J11" i="98"/>
  <c r="O58" i="98"/>
  <c r="C64" i="95"/>
  <c r="K147" i="84"/>
  <c r="K146" i="84"/>
  <c r="L105" i="84"/>
  <c r="J55" i="98"/>
  <c r="AH9" i="84" l="1"/>
  <c r="AH8" i="84"/>
  <c r="AF9" i="84"/>
  <c r="AF8" i="84"/>
  <c r="AD9" i="84"/>
  <c r="AD8" i="84"/>
  <c r="M38" i="77"/>
  <c r="M37" i="77"/>
  <c r="M35" i="77"/>
  <c r="G7" i="77" s="1"/>
  <c r="M34" i="77"/>
  <c r="F7" i="77" s="1"/>
  <c r="M24" i="77"/>
  <c r="M23" i="77"/>
  <c r="M21" i="77"/>
  <c r="G6" i="77" s="1"/>
  <c r="M20" i="77"/>
  <c r="F6" i="77" s="1"/>
  <c r="Y10" i="84" l="1"/>
  <c r="F23" i="71" l="1"/>
  <c r="G23" i="71"/>
  <c r="H23" i="71"/>
  <c r="I23" i="71"/>
  <c r="J23" i="71"/>
  <c r="K23" i="71"/>
  <c r="E23" i="71"/>
  <c r="E22" i="71"/>
  <c r="F22" i="71"/>
  <c r="G22" i="71"/>
  <c r="H22" i="71"/>
  <c r="I22" i="71"/>
  <c r="J22" i="71"/>
  <c r="K22" i="71"/>
  <c r="C9" i="71" l="1"/>
  <c r="D9" i="71"/>
  <c r="E9" i="71"/>
  <c r="F9" i="71"/>
  <c r="G9" i="71"/>
  <c r="H9" i="71"/>
  <c r="I9" i="71"/>
  <c r="J9" i="71"/>
  <c r="K9" i="71"/>
  <c r="L9" i="71"/>
  <c r="M9" i="71"/>
  <c r="J9" i="84" l="1"/>
  <c r="J8" i="84" l="1"/>
  <c r="AK9" i="84"/>
  <c r="AK8" i="84"/>
  <c r="AI8" i="84"/>
  <c r="AJ8" i="84"/>
  <c r="AI9" i="84"/>
  <c r="AJ9" i="84"/>
  <c r="Y13" i="84" l="1"/>
  <c r="Z13" i="84" s="1"/>
  <c r="I20" i="79" l="1"/>
  <c r="J20" i="79"/>
  <c r="K20" i="79"/>
  <c r="Y11" i="84" l="1"/>
  <c r="Z11" i="84" s="1"/>
  <c r="Y12" i="84"/>
  <c r="Z12" i="84" s="1"/>
  <c r="J2" i="79" l="1"/>
  <c r="K2" i="79"/>
  <c r="L2" i="79"/>
  <c r="I2" i="79"/>
  <c r="H20" i="79"/>
  <c r="P144" i="71"/>
  <c r="H2" i="79" l="1"/>
  <c r="Q144" i="71"/>
  <c r="AB5" i="84" l="1"/>
  <c r="Y9" i="84" l="1"/>
  <c r="Y8" i="84"/>
  <c r="O6" i="83"/>
  <c r="B9" i="71"/>
  <c r="N9" i="71"/>
</calcChain>
</file>

<file path=xl/sharedStrings.xml><?xml version="1.0" encoding="utf-8"?>
<sst xmlns="http://schemas.openxmlformats.org/spreadsheetml/2006/main" count="1438" uniqueCount="269">
  <si>
    <t>ID Consejo</t>
  </si>
  <si>
    <t>F1</t>
  </si>
  <si>
    <t>F2</t>
  </si>
  <si>
    <t>F3</t>
  </si>
  <si>
    <t>F4</t>
  </si>
  <si>
    <t>F5</t>
  </si>
  <si>
    <t>F6</t>
  </si>
  <si>
    <t>Total</t>
  </si>
  <si>
    <t>P</t>
  </si>
  <si>
    <t>S</t>
  </si>
  <si>
    <t>Aguascalientes</t>
  </si>
  <si>
    <t>Vacantes</t>
  </si>
  <si>
    <t>F: fórmula</t>
  </si>
  <si>
    <t>P: propietario; S: suplente.</t>
  </si>
  <si>
    <t>Baja California</t>
  </si>
  <si>
    <t>Baja California Sur</t>
  </si>
  <si>
    <t>Campeche</t>
  </si>
  <si>
    <t>Coahuila</t>
  </si>
  <si>
    <t>V</t>
  </si>
  <si>
    <t>Colima</t>
  </si>
  <si>
    <t>Porcentaje de</t>
  </si>
  <si>
    <t>Chiapas</t>
  </si>
  <si>
    <t>Plazas cubiertas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</si>
  <si>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</si>
  <si>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</si>
  <si>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</si>
  <si>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</si>
  <si>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</si>
  <si>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</si>
  <si>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</si>
  <si>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</si>
  <si>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</si>
  <si>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</si>
  <si>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</si>
  <si>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</si>
  <si>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</si>
  <si>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</si>
  <si>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</si>
  <si>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</si>
  <si>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Luís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</si>
  <si>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</si>
  <si>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</si>
  <si>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</si>
  <si>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</si>
  <si>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</si>
  <si>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</si>
  <si>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</si>
  <si>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</si>
  <si>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Totales</t>
  </si>
  <si>
    <t>Entidad</t>
  </si>
  <si>
    <t>No.</t>
  </si>
  <si>
    <t>Consejo</t>
  </si>
  <si>
    <t>Hora local de inicio programada</t>
  </si>
  <si>
    <t>Hora local de inicio</t>
  </si>
  <si>
    <t>Hora local de conclusión</t>
  </si>
  <si>
    <t>Puntos agendados</t>
  </si>
  <si>
    <t>Formato de Control y Seguimiento 4</t>
  </si>
  <si>
    <t>Puntos adicionales (En su caso)</t>
  </si>
  <si>
    <t>Informes</t>
  </si>
  <si>
    <t>Acuerdos</t>
  </si>
  <si>
    <t>Resoluciones</t>
  </si>
  <si>
    <t>Otros</t>
  </si>
  <si>
    <t>Formato de Control y Seguimiento  5</t>
  </si>
  <si>
    <t>Miembros del Consejo</t>
  </si>
  <si>
    <t>Vocales</t>
  </si>
  <si>
    <t>Presidenta/e</t>
  </si>
  <si>
    <t>Secretaria/o</t>
  </si>
  <si>
    <t>Consejeras/os electorales</t>
  </si>
  <si>
    <t>VOE</t>
  </si>
  <si>
    <t>VRFE</t>
  </si>
  <si>
    <t>VCEyEC</t>
  </si>
  <si>
    <t>Asistencias</t>
  </si>
  <si>
    <t>Inasistencia</t>
  </si>
  <si>
    <t>Consejera/o F1</t>
  </si>
  <si>
    <t>Inasistencia Justificadas</t>
  </si>
  <si>
    <t>Consejera/o F2</t>
  </si>
  <si>
    <t>Consejera/o F3</t>
  </si>
  <si>
    <t>Consejera/o F4</t>
  </si>
  <si>
    <t>Consejera/o F5</t>
  </si>
  <si>
    <t>Consejera/o F6</t>
  </si>
  <si>
    <t>J</t>
  </si>
  <si>
    <t>Asistencia</t>
  </si>
  <si>
    <t>Partidos Políticos Nacionales</t>
  </si>
  <si>
    <t>Inasistencias</t>
  </si>
  <si>
    <t>Justificadas</t>
  </si>
  <si>
    <t>No Acreditado</t>
  </si>
  <si>
    <t>Asistió=</t>
  </si>
  <si>
    <t>No asistió=</t>
  </si>
  <si>
    <t>Justificación=</t>
  </si>
  <si>
    <t>NA</t>
  </si>
  <si>
    <t>PAN</t>
  </si>
  <si>
    <t>PRI</t>
  </si>
  <si>
    <t>PRD</t>
  </si>
  <si>
    <t>PVEM</t>
  </si>
  <si>
    <t>PT</t>
  </si>
  <si>
    <t>MORENA</t>
  </si>
  <si>
    <t>RPPN</t>
  </si>
  <si>
    <t>Asistencia de RPPN</t>
  </si>
  <si>
    <t>Inasistencias de RPP</t>
  </si>
  <si>
    <t>RPP Acreditados</t>
  </si>
  <si>
    <t>Partidos Locales</t>
  </si>
  <si>
    <t>RPP</t>
  </si>
  <si>
    <t>RPP que asistieron a las sesiones</t>
  </si>
  <si>
    <t>Sentido de la votación</t>
  </si>
  <si>
    <t>Observaciones (en su caso)</t>
  </si>
  <si>
    <t>Unanimidad</t>
  </si>
  <si>
    <t>Mayoría</t>
  </si>
  <si>
    <t>A favor</t>
  </si>
  <si>
    <t>En contra</t>
  </si>
  <si>
    <t xml:space="preserve">Total </t>
  </si>
  <si>
    <t xml:space="preserve">Totales </t>
  </si>
  <si>
    <t>Asuntos Relevantes (En su caso)</t>
  </si>
  <si>
    <t>Lectura y aprobación del proyecto de acta de la sesión anterior.</t>
  </si>
  <si>
    <t xml:space="preserve">Cuadro 1
Distribución del número total de vacantes de consejeras y consejeros 
electorales de los consejos distritales según fórmula y tipo de nombramiento designado
</t>
  </si>
  <si>
    <t>PEL</t>
  </si>
  <si>
    <t>SESIÓN</t>
  </si>
  <si>
    <t>EXT.</t>
  </si>
  <si>
    <t>--</t>
  </si>
  <si>
    <t>Formato de Control y Seguimiento 2</t>
  </si>
  <si>
    <t>Fecha de la sesión
mm-dd-aaaa</t>
  </si>
  <si>
    <t>Sesión</t>
  </si>
  <si>
    <t>Ordinaria</t>
  </si>
  <si>
    <t>Extraordinaria</t>
  </si>
  <si>
    <t>Formato de Control y Seguimiento  3</t>
  </si>
  <si>
    <t>Orden del día programado para la sesión de los consejos distritales</t>
  </si>
  <si>
    <t xml:space="preserve">Asistencia </t>
  </si>
  <si>
    <t>Asistió =</t>
  </si>
  <si>
    <t>No asistió =</t>
  </si>
  <si>
    <t>Justificación =</t>
  </si>
  <si>
    <t>Vacante =</t>
  </si>
  <si>
    <t>Formato de Control y Seguimiento 8</t>
  </si>
  <si>
    <t>Acuerdos adicionales</t>
  </si>
  <si>
    <t>Entidad Federativa</t>
  </si>
  <si>
    <t>Observaciones (En su caso)</t>
  </si>
  <si>
    <t>Formato de Control y Seguimiento 9</t>
  </si>
  <si>
    <t>Formato de Control y Seguimiento 6</t>
  </si>
  <si>
    <t>No Acreditado porcentaje</t>
  </si>
  <si>
    <t>No acreditado=</t>
  </si>
  <si>
    <t xml:space="preserve">Entidad </t>
  </si>
  <si>
    <t>Ord. 2018-2019</t>
  </si>
  <si>
    <t xml:space="preserve">Acuerdos </t>
  </si>
  <si>
    <t>Tabla 10
Asuntos relevantes</t>
  </si>
  <si>
    <t xml:space="preserve">Tabla 9
Sentido de la votación sobre los Acuerdos adicionales al orden del día que se presentaron en la sesión
</t>
  </si>
  <si>
    <t>Formato de Control y Seguimiento 10</t>
  </si>
  <si>
    <t>Formato de Control y Seguimiento 7</t>
  </si>
  <si>
    <t>Tabla 2
Fechas y horarios de la sesión de los consejos distritales</t>
  </si>
  <si>
    <t>Tabla 4
Relación de los puntos adicionales al orden del día de las sesiones de los consejos distritales</t>
  </si>
  <si>
    <t>Estatus</t>
  </si>
  <si>
    <t>Acreditado</t>
  </si>
  <si>
    <t>No acreditado</t>
  </si>
  <si>
    <t>Cuadro 2
Acreditaciones de representantes de partidos políticos nacionales 
a los consejos distritales</t>
  </si>
  <si>
    <t>Partidos Políticos Locales</t>
  </si>
  <si>
    <t>Horario de inicio de la primer sesión</t>
  </si>
  <si>
    <t>Horario de término de la última sesión</t>
  </si>
  <si>
    <t>Cuadro 6
Rango de horarios en que se desarrollaron las sesiones de los consejos distritales, por tipo de Proceso Electoral</t>
  </si>
  <si>
    <t>Número</t>
  </si>
  <si>
    <t>Fecha de sesión (Día/Mes)</t>
  </si>
  <si>
    <t>Fecha de la 
sesión (Día/Mes)</t>
  </si>
  <si>
    <t>Cuadro 8
Asistencia de los integrantes de los consejos distritales a las sesiones de los consejos distritales, por cargo</t>
  </si>
  <si>
    <t>Nota: Derivado de las diversas actividades en las juntas distritales, las sesiones del Proceso Electoral Local Ordinario se llevaron a cabo en tres fechas diferentes.</t>
  </si>
  <si>
    <t>Fecha de sesión
(Día/Mes)</t>
  </si>
  <si>
    <t>% Asistencia</t>
  </si>
  <si>
    <t>Inasistencias justificadas</t>
  </si>
  <si>
    <t>%</t>
  </si>
  <si>
    <t>FECHA</t>
  </si>
  <si>
    <t>Especial</t>
  </si>
  <si>
    <t>Formato de Control y Seguimiento 1</t>
  </si>
  <si>
    <t>X</t>
  </si>
  <si>
    <t>Justificaciones</t>
  </si>
  <si>
    <t>Asistencia/
inasistencia/
justificaciones</t>
  </si>
  <si>
    <t xml:space="preserve">Cuadro 12
Asistencia de representantes de partidos políticos nacionales,
acreditados en los consejos distritales </t>
  </si>
  <si>
    <t>Ord. 2019-2020</t>
  </si>
  <si>
    <t>enero</t>
  </si>
  <si>
    <t>Hora mínima Programada</t>
  </si>
  <si>
    <t>Hora máxima Programada</t>
  </si>
  <si>
    <t>Fecha mínima Programada</t>
  </si>
  <si>
    <t>Fecha máxima Programada</t>
  </si>
  <si>
    <t>DETALLE DE FECHAS Y HORARIOS DE CONSEJOS EN PEL ORD 2019-2020</t>
  </si>
  <si>
    <t>PEL ORDINARIO 2019-2020</t>
  </si>
  <si>
    <t xml:space="preserve">Hidalgo </t>
  </si>
  <si>
    <r>
      <t xml:space="preserve">Cuadro 4
</t>
    </r>
    <r>
      <rPr>
        <b/>
        <sz val="10"/>
        <color theme="1"/>
        <rFont val="Arial"/>
        <family val="2"/>
      </rPr>
      <t>Acreditaciones de representantes de partidos políticos
locales a las sesiones de los consejos distritales con PEL Ordinario 2019-2020</t>
    </r>
  </si>
  <si>
    <t>Tabla 6.1
Proceso Electoral Local 2019-2020
Acreditaciones, asistencia, inasistencia y justificaciones de representantes de partidos políticos nacionales a las sesiones de los consejos distritales</t>
  </si>
  <si>
    <t xml:space="preserve">Coahuila </t>
  </si>
  <si>
    <t>MC</t>
  </si>
  <si>
    <t>Tabla 8
Proceso Electoral Local 2019-2020
Sentido de la votación sobre los acuerdos presentados en el orden del día de los consejos distritales</t>
  </si>
  <si>
    <t>Formato de Control y Seguimiento 1.1</t>
  </si>
  <si>
    <t>Tabla 1.1
Proceso Electoral Local 2019-2020
Relación de vacantes de consejeras y consejeros electorales de los consejos distritales por Entidad Federativa</t>
  </si>
  <si>
    <t>Distrito</t>
  </si>
  <si>
    <t>Calidad
(Propietario o Suplente)</t>
  </si>
  <si>
    <t>Fórmula</t>
  </si>
  <si>
    <t>Fecha vacante
(dd-mm-aaaa)</t>
  </si>
  <si>
    <t>Nombre</t>
  </si>
  <si>
    <t>Causal</t>
  </si>
  <si>
    <t>Motivo</t>
  </si>
  <si>
    <t>En caso de que la/el suplente se haya designado como propietario marcar con una "X"</t>
  </si>
  <si>
    <t>Fecha de toma de protesta
(dd-mm-aaaa)</t>
  </si>
  <si>
    <t>En caso de que el Consejo Local haya designado consejero/a para cubrir la vacante suplente marcar con "X"</t>
  </si>
  <si>
    <t>Fecha de sesión designación
(dd-mm-aaaa)</t>
  </si>
  <si>
    <t>Propietario</t>
  </si>
  <si>
    <t>Del Ángel Romero Andrés</t>
  </si>
  <si>
    <t>Renuncia</t>
  </si>
  <si>
    <t>Motivos personales</t>
  </si>
  <si>
    <t>2 de diciembre de 2019</t>
  </si>
  <si>
    <t>Fuente: Elaborado por la Dirección de Operación Regional de la Dirección Ejecutiva de Organización Electoral (DEOE) con base en la información y oficios que proporcionaron las juntas locales y distritales ejecutivas del INE, con fecha de corte al día de la sesión</t>
  </si>
  <si>
    <t>Formato de Control y Seguimiento 6.1</t>
  </si>
  <si>
    <t>Tabla 6.1.1 
Proceso Electoral Local 2019-2020
Asistencia de representantes de partidos políticos nacionales a las sesiones de los consejos distritales</t>
  </si>
  <si>
    <t>% Inasistencia</t>
  </si>
  <si>
    <t>31 de enero de 2020</t>
  </si>
  <si>
    <t>Arteaga Ballesteros José Luis</t>
  </si>
  <si>
    <t>5 de febrero de 2020</t>
  </si>
  <si>
    <t>Suplente</t>
  </si>
  <si>
    <t>1 de febrero de 2020</t>
  </si>
  <si>
    <t>Treviño González Óscar Alan</t>
  </si>
  <si>
    <t>Ext. 2019-2020</t>
  </si>
  <si>
    <t>febrero</t>
  </si>
  <si>
    <t>En su caso, Informe sobre el procedimiento de recepción de solicitudes, capacitación y acreditación de la ciudadanía interesada en participar como observadora electoral.</t>
  </si>
  <si>
    <t>En su caso, Proyecto de Acuerdo por el que se aprueban las acreditaciones de la ciudadanía que presentó solicitud para actuar como observadora electoral.</t>
  </si>
  <si>
    <t>Informe sobre el avance de recorridos por las secciones del Distrito, para la localización de lugares que cumplan con los requisitos de ley para la ubicación de casillas.</t>
  </si>
  <si>
    <t>Informe sobre el cierre de la Campaña Anual Intensa de Actualización del Padrón Electoral.</t>
  </si>
  <si>
    <t>Informe final del avance sobre el procedimiento de reclutamiento y selección de los SE.</t>
  </si>
  <si>
    <t>Informe sobre la determinación de las Zonas y áreas de Responsabilidad Electoral que atenderán las y los SE y CAE.</t>
  </si>
  <si>
    <t>Informe del Consejo Distrital relativo a los resultados de la Compulsa de la Credencial para Votar con Fotografía de las y los aspirantes a SE y CAE para identificar si se encuentran registrados como representantes de partido político ante casilla y/o afiliados o militantes.</t>
  </si>
  <si>
    <t>Proyecto de Acuerdo por el que se designan a las y los ciudadanos que se desempeñarán como SE y se aprueba la lista de evaluación integral que servirá como lista de reserva hasta que se contraten a las y los CAE</t>
  </si>
  <si>
    <t>Informe sobre el avance de las actividades que en materia de Asistencia Electoral atienden las y los SE y CAE.</t>
  </si>
  <si>
    <t>Informe sobre el número, ubicación e instalación de centros de capacitación electoral fijos e itinerantes, así como los días y horarios en que operarán.</t>
  </si>
  <si>
    <t>Informe que presenta la Junta Distrital Ejecutiva sobre el Listado de propuestas de Secciones con Estrategias Diferenciadas para la integración de mesas directivas de casilla, por parte del Consejo Distrital.</t>
  </si>
  <si>
    <t>En su caso, Proyecto de Acuerdo sobre la creación e integración de comisiones en el Consejo Distrital.</t>
  </si>
  <si>
    <t>Informe sobre el desarrollo del Proceso Electoral en los Comités Distritales o Consejos Municipales que correspondan a la demarcación territorial del Distrito Electoral Federal.</t>
  </si>
  <si>
    <t>Informe sobre las acciones de coordinación efectuadas con los Comités Distritales o Consejos Municipales que correspondan a la demarcación territorial del Distrito Electoral Federal.</t>
  </si>
  <si>
    <t>Informe del Secretario del Consejo Distrital, sobre los acuerdos y resoluciones aprobados por el Consejo General del Instituto Nacional Electoral.</t>
  </si>
  <si>
    <t>Asuntos generales.</t>
  </si>
  <si>
    <t>Seguimiento al desarrollo de la primera insaculación del 13% de las y los ciudadanos de cada sección electoral, por parte de la Junta Distrital Ejecutiva.</t>
  </si>
  <si>
    <t>Acuerdo por el que se aprueba el Listado de secciones que por sus características y/o problemáticas requieren de estrategias diferenciadas durante la primera etapa de capacitación electoral e integración de mesas directivas de casilla.</t>
  </si>
  <si>
    <t>En su caso, Acuerdo por el que se aprueba del listado de las Secciones con Cambio a la Propuesta de la Ruta de Visita (SCPRV) y secciones que seguirán la ruta de visita.</t>
  </si>
  <si>
    <t>En su caso, Informe del Consejo Distrital relativo a los resultados de la Compulsa de la Credencial para Votar con Fotografía de las y los aspirantes a SE y CAE por nueva convocatoria, para identificar si se encuentran registrados como representantes de partido político ante casilla y/o afiliados o militantes.</t>
  </si>
  <si>
    <t>Informe final sobre el procedimiento de reclutamiento y selección de las y los CAE.</t>
  </si>
  <si>
    <t>Acuerdo por el que se designa a las y los ciudadanos que se desempeñarán como CAE y se aprueba la lista de reserva de SE y CAE.</t>
  </si>
  <si>
    <t>Proyecto de Acuerdo del Consejo Distrital 02 por el que se emite la segunda convocatoria para Capacitadores Asistentes Electorales en los municipios de Muzquiz, Castaños, Cuatrociénegas y Sierra Mojada.</t>
  </si>
  <si>
    <t>Proyecto de Acuerdo por el que se expide una Nueva Convocatoria para la ocupación de vacantes de Supervisores Electorales y Capacitadores-Asistentes Electorales y ampliar la Lista de Reserva</t>
  </si>
  <si>
    <t>Informe sobre la determinación de las Zonas y Áreas de Responsabilidad Electoral que atenderán las y los SE y CAE</t>
  </si>
  <si>
    <t>No se presentó el supuesto</t>
  </si>
  <si>
    <t>Proyecto de Acuerdo por el que se aprueban las acreditaciones de la ciudadanía que presentó solicitud para actuar como observadora electoral</t>
  </si>
  <si>
    <t>El Consejero de la Fórmula 5 se incorporó después del punto.</t>
  </si>
  <si>
    <t>El Consejero de la Fórmula 1 se incorporó después del punto.</t>
  </si>
  <si>
    <t>Inasistencia del Consejero de la Fórmula 5</t>
  </si>
  <si>
    <t>Inasistencia del Consejero de la Fórmula 2</t>
  </si>
  <si>
    <t>Inasistencia del Consejero de la Fórmula 1</t>
  </si>
  <si>
    <t>La Consejera de la de la Fórmula 5 se retiró antes de la votación.</t>
  </si>
  <si>
    <t>Inasitencia del Consejero de la Fórmula 5</t>
  </si>
  <si>
    <t>Inasitencia del Consejero de la Fórmula 2</t>
  </si>
  <si>
    <t>Inasitencia del Consejero de la Fórmula 1</t>
  </si>
  <si>
    <t>Proyecto de Acuerdo sobre la creación e integración de comisiones en el Consejo Distrital</t>
  </si>
  <si>
    <t>Falta Justificada del Consejero Electoral F2.</t>
  </si>
  <si>
    <t>El Consejero Electoral de la F6 se retiró antes de la votación.</t>
  </si>
  <si>
    <t xml:space="preserve">Inasistencia del Consejero Electoral F3. </t>
  </si>
  <si>
    <t>Acuerdo por el que se aprueba del listado de las Secciones con Cambio a la Propuesta de la Ruta de Visita (SCPRV) y secciones que seguirán la ruta de visita.</t>
  </si>
  <si>
    <t>Acuerdo del Consejo Distrital 02 por el que se emite la segunda convocatoria para Capacitadores Asistentes Electorales en los municipios de Muzquiz, Castaños, Cuatrociénegas y Sierra Mojada.</t>
  </si>
  <si>
    <t>Acuerdo por el que se expide una Nueva Convocatoria para la ocupación de vacantes de Supervisores Electorales y Capacitadores-Asistentes Electorales y ampliar la Lista de Reserva</t>
  </si>
  <si>
    <t>SESIÓN ORDINARIA DE CONSEJOS DEL 27 DE ENERO DE 2020</t>
  </si>
  <si>
    <t>Tabla 5
Proceso Electoral Local 2019-2020
Asistencia, inasistencia, justificaciones y vacantes de funcionarias/os que conforman los consejos distritales</t>
  </si>
  <si>
    <t>SESIÓN ORDINARIA DE CONSEJOS DEL 07 DE FEBRERO DE 2020</t>
  </si>
  <si>
    <t>SESIÓN EXTRAORDINARIA DE CONSEJOS DEL 07 DE FEBRERO DE 2020</t>
  </si>
  <si>
    <t xml:space="preserve">Ord. 2019-2020
27 Enero
</t>
  </si>
  <si>
    <t xml:space="preserve">Ord. 2019-2020
07 febrero
</t>
  </si>
  <si>
    <t>SESIÓN ORDINARIA DE CONSEJOS DEL 27 DE ENERO 2020</t>
  </si>
  <si>
    <t>SESIÓN ORDINARIA DE CONSEJOS DEL 07 DE FEBRERO 2020</t>
  </si>
  <si>
    <t>Formato de Control y Seguimiento 7.2</t>
  </si>
  <si>
    <t xml:space="preserve">Tabla 7.2
Proceso Electoral Local 2019-2020
En su caso, asistencia, inasistencia y justificaciones de representantes de partidos políticos locales a las sesiones de los consejos distritales
</t>
  </si>
  <si>
    <t>Cuadro 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</si>
</sst>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"/>
    <numFmt numFmtId="165" formatCode="dd/mm/yyyy;@"/>
    <numFmt numFmtId="166" formatCode="0.0"/>
    <numFmt numFmtId="167" formatCode="0.0%"/>
    <numFmt numFmtId="168" formatCode="[$-80A]d&quot; de &quot;mmmm&quot; de &quot;yyyy;@"/>
  </numFmts>
  <fonts count="53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Arial"/>
      <family val="2"/>
    </font>
    <font>
      <b/>
      <sz val="8"/>
      <color theme="0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sz val="8"/>
      <color rgb="FFFFFFFF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11"/>
      <color rgb="FFFFFFFF"/>
      <name val="Arial"/>
      <family val="2"/>
    </font>
    <font>
      <b/>
      <sz val="8"/>
      <color rgb="FF000000"/>
      <name val="Arial"/>
      <family val="2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name val="Arial"/>
      <family val="2"/>
    </font>
    <font>
      <sz val="11"/>
      <color theme="0" tint="-0.249977111117893"/>
      <name val="Arial"/>
      <family val="2"/>
    </font>
    <font>
      <b/>
      <sz val="12"/>
      <name val="Arial"/>
      <family val="2"/>
    </font>
    <font>
      <sz val="11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249977111117893"/>
      <name val="Arial"/>
      <family val="2"/>
    </font>
    <font>
      <sz val="12"/>
      <color theme="1"/>
      <name val="Arial"/>
      <family val="2"/>
    </font>
    <font>
      <sz val="11"/>
      <color theme="0" tint="-0.14999847407452621"/>
      <name val="Arial"/>
      <family val="2"/>
    </font>
    <font>
      <b/>
      <sz val="8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1"/>
      <color rgb="FF777777"/>
      <name val="Arial"/>
      <family val="2"/>
    </font>
    <font>
      <sz val="8"/>
      <color rgb="FF777777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9900CC"/>
        <bgColor indexed="64"/>
      </patternFill>
    </fill>
    <fill>
      <patternFill patternType="darkDown">
        <bgColor rgb="FFFF66CC"/>
      </patternFill>
    </fill>
    <fill>
      <patternFill patternType="solid">
        <fgColor theme="1"/>
        <bgColor indexed="64"/>
      </patternFill>
    </fill>
    <fill>
      <patternFill patternType="solid">
        <fgColor rgb="FFD5007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5007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50054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0"/>
      </right>
      <top style="double">
        <color auto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double">
        <color auto="1"/>
      </top>
      <bottom style="thin">
        <color indexed="64"/>
      </bottom>
      <diagonal/>
    </border>
    <border>
      <left style="thin">
        <color theme="0"/>
      </left>
      <right/>
      <top style="double">
        <color auto="1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13" fillId="0" borderId="0"/>
    <xf numFmtId="9" fontId="27" fillId="0" borderId="0" applyFont="0" applyFill="0" applyBorder="0" applyAlignment="0" applyProtection="0"/>
  </cellStyleXfs>
  <cellXfs count="573">
    <xf numFmtId="0" fontId="0" fillId="0" borderId="0" xfId="0"/>
    <xf numFmtId="0" fontId="3" fillId="0" borderId="0" xfId="0" applyFont="1"/>
    <xf numFmtId="0" fontId="3" fillId="3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" fillId="6" borderId="28" xfId="0" applyFont="1" applyFill="1" applyBorder="1" applyAlignment="1" applyProtection="1">
      <alignment horizontal="center" vertical="center"/>
      <protection locked="0"/>
    </xf>
    <xf numFmtId="0" fontId="3" fillId="6" borderId="2" xfId="0" applyFont="1" applyFill="1" applyBorder="1" applyAlignment="1" applyProtection="1">
      <alignment horizontal="center" vertical="center"/>
      <protection locked="0"/>
    </xf>
    <xf numFmtId="0" fontId="3" fillId="6" borderId="29" xfId="0" applyFont="1" applyFill="1" applyBorder="1" applyAlignment="1" applyProtection="1">
      <alignment horizontal="center" vertical="center"/>
      <protection locked="0"/>
    </xf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12" fillId="0" borderId="0" xfId="0" applyFont="1" applyAlignment="1">
      <alignment wrapText="1"/>
    </xf>
    <xf numFmtId="0" fontId="12" fillId="0" borderId="0" xfId="0" applyFont="1" applyProtection="1">
      <protection locked="0"/>
    </xf>
    <xf numFmtId="0" fontId="12" fillId="0" borderId="0" xfId="0" applyFont="1" applyAlignment="1">
      <alignment horizontal="center"/>
    </xf>
    <xf numFmtId="20" fontId="12" fillId="0" borderId="0" xfId="0" applyNumberFormat="1" applyFont="1"/>
    <xf numFmtId="0" fontId="3" fillId="0" borderId="0" xfId="0" applyFont="1" applyAlignment="1">
      <alignment horizontal="center" vertical="center"/>
    </xf>
    <xf numFmtId="0" fontId="3" fillId="6" borderId="4" xfId="0" applyFont="1" applyFill="1" applyBorder="1" applyAlignment="1" applyProtection="1">
      <alignment horizontal="center" vertical="center"/>
      <protection locked="0"/>
    </xf>
    <xf numFmtId="164" fontId="7" fillId="0" borderId="2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64" fontId="2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3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2" fillId="0" borderId="7" xfId="0" applyFont="1" applyBorder="1" applyAlignment="1">
      <alignment vertical="center"/>
    </xf>
    <xf numFmtId="164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20" fontId="3" fillId="0" borderId="2" xfId="0" applyNumberFormat="1" applyFont="1" applyBorder="1" applyAlignment="1">
      <alignment horizontal="center" vertical="center" wrapText="1"/>
    </xf>
    <xf numFmtId="20" fontId="12" fillId="0" borderId="0" xfId="0" applyNumberFormat="1" applyFont="1" applyAlignment="1">
      <alignment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 wrapText="1"/>
    </xf>
    <xf numFmtId="0" fontId="12" fillId="2" borderId="0" xfId="0" applyFont="1" applyFill="1"/>
    <xf numFmtId="0" fontId="12" fillId="2" borderId="0" xfId="0" applyFont="1" applyFill="1" applyAlignment="1" applyProtection="1">
      <alignment horizontal="center" vertical="center"/>
      <protection locked="0"/>
    </xf>
    <xf numFmtId="0" fontId="12" fillId="2" borderId="0" xfId="0" applyFont="1" applyFill="1" applyProtection="1">
      <protection locked="0"/>
    </xf>
    <xf numFmtId="164" fontId="3" fillId="0" borderId="2" xfId="0" applyNumberFormat="1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20" fontId="3" fillId="0" borderId="5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17" fillId="0" borderId="0" xfId="0" applyFont="1"/>
    <xf numFmtId="0" fontId="3" fillId="2" borderId="0" xfId="0" applyFont="1" applyFill="1" applyAlignment="1">
      <alignment horizontal="left" vertical="center"/>
    </xf>
    <xf numFmtId="0" fontId="22" fillId="0" borderId="0" xfId="0" applyFont="1" applyAlignment="1">
      <alignment horizontal="left" vertical="center"/>
    </xf>
    <xf numFmtId="166" fontId="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12" fillId="0" borderId="0" xfId="0" applyFont="1" applyBorder="1" applyAlignment="1">
      <alignment wrapText="1"/>
    </xf>
    <xf numFmtId="0" fontId="6" fillId="5" borderId="3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1" fillId="11" borderId="31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1" fillId="13" borderId="0" xfId="0" applyFont="1" applyFill="1" applyAlignment="1">
      <alignment horizontal="left" vertical="center"/>
    </xf>
    <xf numFmtId="0" fontId="11" fillId="13" borderId="0" xfId="0" applyFont="1" applyFill="1" applyBorder="1" applyAlignment="1">
      <alignment horizontal="center" vertical="center"/>
    </xf>
    <xf numFmtId="0" fontId="21" fillId="11" borderId="0" xfId="0" applyFont="1" applyFill="1" applyBorder="1" applyAlignment="1">
      <alignment vertical="top" wrapText="1"/>
    </xf>
    <xf numFmtId="0" fontId="33" fillId="11" borderId="0" xfId="0" applyFont="1" applyFill="1" applyBorder="1" applyAlignment="1">
      <alignment wrapText="1"/>
    </xf>
    <xf numFmtId="0" fontId="31" fillId="13" borderId="0" xfId="0" applyFont="1" applyFill="1" applyBorder="1" applyAlignment="1">
      <alignment wrapText="1"/>
    </xf>
    <xf numFmtId="0" fontId="1" fillId="0" borderId="7" xfId="0" applyFont="1" applyBorder="1" applyAlignment="1">
      <alignment vertical="center"/>
    </xf>
    <xf numFmtId="0" fontId="21" fillId="11" borderId="21" xfId="0" applyFont="1" applyFill="1" applyBorder="1" applyAlignment="1">
      <alignment horizontal="right"/>
    </xf>
    <xf numFmtId="0" fontId="12" fillId="0" borderId="0" xfId="0" applyFont="1" applyAlignment="1">
      <alignment horizontal="right" vertical="center"/>
    </xf>
    <xf numFmtId="167" fontId="31" fillId="13" borderId="0" xfId="4" applyNumberFormat="1" applyFont="1" applyFill="1" applyBorder="1" applyAlignment="1">
      <alignment horizontal="right"/>
    </xf>
    <xf numFmtId="167" fontId="1" fillId="0" borderId="0" xfId="4" applyNumberFormat="1" applyFont="1" applyFill="1" applyBorder="1" applyAlignment="1">
      <alignment horizontal="right"/>
    </xf>
    <xf numFmtId="0" fontId="12" fillId="0" borderId="7" xfId="0" applyFont="1" applyBorder="1" applyAlignment="1">
      <alignment horizontal="right" vertical="center"/>
    </xf>
    <xf numFmtId="0" fontId="21" fillId="11" borderId="44" xfId="0" applyFont="1" applyFill="1" applyBorder="1" applyAlignment="1">
      <alignment horizontal="center" vertical="top" wrapText="1"/>
    </xf>
    <xf numFmtId="0" fontId="21" fillId="11" borderId="0" xfId="0" applyFont="1" applyFill="1" applyAlignment="1">
      <alignment horizontal="center" vertical="center"/>
    </xf>
    <xf numFmtId="0" fontId="18" fillId="13" borderId="0" xfId="0" quotePrefix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wrapText="1"/>
    </xf>
    <xf numFmtId="0" fontId="15" fillId="0" borderId="0" xfId="0" applyFont="1" applyBorder="1" applyAlignment="1"/>
    <xf numFmtId="0" fontId="7" fillId="0" borderId="2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12" fillId="0" borderId="0" xfId="0" applyFont="1" applyBorder="1"/>
    <xf numFmtId="0" fontId="12" fillId="0" borderId="0" xfId="0" applyFont="1" applyFill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0" xfId="0" applyFont="1" applyFill="1" applyAlignment="1">
      <alignment horizontal="center"/>
    </xf>
    <xf numFmtId="14" fontId="7" fillId="0" borderId="2" xfId="0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 wrapText="1"/>
    </xf>
    <xf numFmtId="0" fontId="3" fillId="3" borderId="46" xfId="0" applyFont="1" applyFill="1" applyBorder="1" applyAlignment="1">
      <alignment vertical="center"/>
    </xf>
    <xf numFmtId="0" fontId="10" fillId="7" borderId="5" xfId="0" applyFont="1" applyFill="1" applyBorder="1" applyAlignment="1" applyProtection="1">
      <alignment horizontal="center" vertical="center" wrapText="1"/>
      <protection locked="0"/>
    </xf>
    <xf numFmtId="0" fontId="10" fillId="8" borderId="5" xfId="0" applyFont="1" applyFill="1" applyBorder="1" applyAlignment="1" applyProtection="1">
      <alignment horizontal="center" vertical="center" wrapText="1"/>
      <protection locked="0"/>
    </xf>
    <xf numFmtId="0" fontId="10" fillId="8" borderId="37" xfId="0" applyFont="1" applyFill="1" applyBorder="1" applyAlignment="1" applyProtection="1">
      <alignment horizontal="center" vertical="center" wrapText="1"/>
      <protection locked="0"/>
    </xf>
    <xf numFmtId="0" fontId="10" fillId="5" borderId="29" xfId="0" applyFont="1" applyFill="1" applyBorder="1" applyAlignment="1" applyProtection="1">
      <alignment horizontal="center" vertical="center" wrapText="1"/>
      <protection locked="0"/>
    </xf>
    <xf numFmtId="0" fontId="10" fillId="5" borderId="27" xfId="0" applyFont="1" applyFill="1" applyBorder="1" applyAlignment="1" applyProtection="1">
      <alignment horizontal="center" vertical="center" wrapText="1"/>
      <protection locked="0"/>
    </xf>
    <xf numFmtId="0" fontId="10" fillId="5" borderId="28" xfId="0" applyFont="1" applyFill="1" applyBorder="1" applyAlignment="1" applyProtection="1">
      <alignment horizontal="center" vertical="center"/>
    </xf>
    <xf numFmtId="0" fontId="10" fillId="5" borderId="47" xfId="0" applyFont="1" applyFill="1" applyBorder="1" applyAlignment="1" applyProtection="1">
      <alignment horizontal="center" vertical="center"/>
    </xf>
    <xf numFmtId="0" fontId="10" fillId="9" borderId="4" xfId="0" applyFont="1" applyFill="1" applyBorder="1" applyAlignment="1" applyProtection="1">
      <alignment horizontal="center" vertical="center"/>
    </xf>
    <xf numFmtId="0" fontId="10" fillId="9" borderId="2" xfId="0" applyFont="1" applyFill="1" applyBorder="1" applyAlignment="1" applyProtection="1">
      <alignment horizontal="center" vertical="center"/>
    </xf>
    <xf numFmtId="0" fontId="10" fillId="9" borderId="29" xfId="0" applyFont="1" applyFill="1" applyBorder="1" applyAlignment="1" applyProtection="1">
      <alignment horizontal="center" vertical="center"/>
    </xf>
    <xf numFmtId="0" fontId="10" fillId="5" borderId="39" xfId="0" applyFont="1" applyFill="1" applyBorder="1" applyAlignment="1" applyProtection="1">
      <alignment horizontal="center" vertical="center"/>
    </xf>
    <xf numFmtId="0" fontId="10" fillId="9" borderId="10" xfId="0" applyFont="1" applyFill="1" applyBorder="1" applyAlignment="1" applyProtection="1">
      <alignment horizontal="center" vertical="center"/>
    </xf>
    <xf numFmtId="0" fontId="10" fillId="9" borderId="28" xfId="0" applyFont="1" applyFill="1" applyBorder="1" applyAlignment="1" applyProtection="1">
      <alignment horizontal="center" vertical="center"/>
    </xf>
    <xf numFmtId="0" fontId="12" fillId="0" borderId="0" xfId="0" applyFont="1" applyBorder="1" applyProtection="1">
      <protection locked="0"/>
    </xf>
    <xf numFmtId="164" fontId="12" fillId="0" borderId="0" xfId="0" applyNumberFormat="1" applyFont="1" applyBorder="1" applyProtection="1">
      <protection locked="0"/>
    </xf>
    <xf numFmtId="0" fontId="0" fillId="0" borderId="0" xfId="0" applyBorder="1"/>
    <xf numFmtId="0" fontId="5" fillId="2" borderId="0" xfId="0" applyFont="1" applyFill="1" applyAlignment="1">
      <alignment horizontal="center" vertical="center"/>
    </xf>
    <xf numFmtId="0" fontId="5" fillId="2" borderId="0" xfId="0" applyFont="1" applyFill="1"/>
    <xf numFmtId="0" fontId="0" fillId="0" borderId="0" xfId="0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12" fillId="5" borderId="0" xfId="0" applyFont="1" applyFill="1" applyProtection="1">
      <protection locked="0"/>
    </xf>
    <xf numFmtId="0" fontId="7" fillId="0" borderId="48" xfId="0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center" vertical="center" wrapText="1"/>
    </xf>
    <xf numFmtId="14" fontId="7" fillId="0" borderId="14" xfId="0" applyNumberFormat="1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left" vertical="center" wrapText="1"/>
    </xf>
    <xf numFmtId="0" fontId="7" fillId="0" borderId="18" xfId="0" applyFont="1" applyFill="1" applyBorder="1" applyAlignment="1">
      <alignment horizontal="center" vertical="center" wrapText="1"/>
    </xf>
    <xf numFmtId="14" fontId="7" fillId="0" borderId="18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/>
    </xf>
    <xf numFmtId="0" fontId="12" fillId="0" borderId="0" xfId="0" applyFont="1" applyFill="1" applyBorder="1"/>
    <xf numFmtId="1" fontId="3" fillId="12" borderId="5" xfId="0" applyNumberFormat="1" applyFont="1" applyFill="1" applyBorder="1" applyAlignment="1">
      <alignment horizontal="center" vertical="center" wrapText="1"/>
    </xf>
    <xf numFmtId="1" fontId="3" fillId="12" borderId="2" xfId="0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3" fillId="3" borderId="59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7" fillId="0" borderId="48" xfId="0" applyFont="1" applyFill="1" applyBorder="1" applyAlignment="1">
      <alignment vertical="center"/>
    </xf>
    <xf numFmtId="0" fontId="7" fillId="0" borderId="49" xfId="0" applyFont="1" applyFill="1" applyBorder="1" applyAlignment="1">
      <alignment vertical="center"/>
    </xf>
    <xf numFmtId="0" fontId="7" fillId="0" borderId="51" xfId="0" applyFont="1" applyFill="1" applyBorder="1" applyAlignment="1">
      <alignment vertical="center"/>
    </xf>
    <xf numFmtId="14" fontId="7" fillId="0" borderId="2" xfId="0" applyNumberFormat="1" applyFont="1" applyFill="1" applyBorder="1" applyAlignment="1">
      <alignment horizontal="center" vertical="center"/>
    </xf>
    <xf numFmtId="0" fontId="10" fillId="7" borderId="18" xfId="0" applyFont="1" applyFill="1" applyBorder="1" applyAlignment="1" applyProtection="1">
      <alignment horizontal="center" vertical="center" wrapText="1"/>
      <protection locked="0"/>
    </xf>
    <xf numFmtId="0" fontId="10" fillId="8" borderId="18" xfId="0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 applyAlignment="1" applyProtection="1">
      <alignment horizontal="left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18" fillId="2" borderId="0" xfId="0" applyFont="1" applyFill="1" applyBorder="1" applyAlignment="1" applyProtection="1">
      <alignment vertical="center" wrapText="1"/>
      <protection locked="0"/>
    </xf>
    <xf numFmtId="164" fontId="7" fillId="0" borderId="18" xfId="0" applyNumberFormat="1" applyFont="1" applyBorder="1" applyAlignment="1">
      <alignment horizontal="center" vertical="center" wrapText="1"/>
    </xf>
    <xf numFmtId="165" fontId="7" fillId="0" borderId="18" xfId="0" applyNumberFormat="1" applyFont="1" applyBorder="1" applyAlignment="1">
      <alignment horizontal="center" vertical="center" wrapText="1"/>
    </xf>
    <xf numFmtId="0" fontId="12" fillId="0" borderId="7" xfId="0" applyFont="1" applyBorder="1"/>
    <xf numFmtId="0" fontId="12" fillId="0" borderId="7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5" fillId="13" borderId="0" xfId="0" applyFont="1" applyFill="1" applyBorder="1" applyAlignment="1">
      <alignment horizontal="center" vertical="center"/>
    </xf>
    <xf numFmtId="0" fontId="29" fillId="13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6" fillId="11" borderId="6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10" fillId="5" borderId="70" xfId="0" applyFont="1" applyFill="1" applyBorder="1" applyAlignment="1" applyProtection="1">
      <alignment horizontal="center" vertical="center"/>
    </xf>
    <xf numFmtId="0" fontId="10" fillId="9" borderId="7" xfId="0" applyFont="1" applyFill="1" applyBorder="1" applyAlignment="1" applyProtection="1">
      <alignment horizontal="center" vertical="center"/>
    </xf>
    <xf numFmtId="0" fontId="10" fillId="9" borderId="69" xfId="0" applyFont="1" applyFill="1" applyBorder="1" applyAlignment="1" applyProtection="1">
      <alignment horizontal="center" vertical="center"/>
    </xf>
    <xf numFmtId="0" fontId="10" fillId="9" borderId="71" xfId="0" applyFont="1" applyFill="1" applyBorder="1" applyAlignment="1" applyProtection="1">
      <alignment horizontal="center" vertical="center"/>
    </xf>
    <xf numFmtId="0" fontId="6" fillId="11" borderId="11" xfId="1" applyFont="1" applyFill="1" applyBorder="1" applyAlignment="1">
      <alignment horizontal="left" vertical="center" wrapText="1"/>
    </xf>
    <xf numFmtId="0" fontId="6" fillId="11" borderId="11" xfId="1" applyFont="1" applyFill="1" applyBorder="1" applyAlignment="1">
      <alignment horizontal="center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5" borderId="0" xfId="0" applyFont="1" applyFill="1" applyAlignment="1" applyProtection="1">
      <alignment horizontal="center"/>
      <protection locked="0"/>
    </xf>
    <xf numFmtId="0" fontId="0" fillId="0" borderId="0" xfId="0" applyAlignment="1">
      <alignment vertical="center"/>
    </xf>
    <xf numFmtId="0" fontId="21" fillId="11" borderId="72" xfId="0" applyFont="1" applyFill="1" applyBorder="1" applyAlignment="1">
      <alignment vertical="center" wrapText="1"/>
    </xf>
    <xf numFmtId="0" fontId="21" fillId="11" borderId="72" xfId="0" applyFont="1" applyFill="1" applyBorder="1" applyAlignment="1">
      <alignment vertical="center"/>
    </xf>
    <xf numFmtId="0" fontId="21" fillId="11" borderId="72" xfId="0" applyFont="1" applyFill="1" applyBorder="1" applyAlignment="1">
      <alignment horizontal="right" vertical="center"/>
    </xf>
    <xf numFmtId="0" fontId="37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21" fillId="11" borderId="63" xfId="0" applyFont="1" applyFill="1" applyBorder="1" applyAlignment="1">
      <alignment horizontal="center" vertical="center" wrapText="1"/>
    </xf>
    <xf numFmtId="0" fontId="21" fillId="11" borderId="64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0" fontId="39" fillId="13" borderId="0" xfId="0" applyFont="1" applyFill="1" applyBorder="1" applyAlignment="1">
      <alignment horizontal="center" vertical="center"/>
    </xf>
    <xf numFmtId="0" fontId="1" fillId="0" borderId="7" xfId="0" applyFont="1" applyBorder="1"/>
    <xf numFmtId="0" fontId="1" fillId="0" borderId="0" xfId="0" applyFont="1" applyBorder="1"/>
    <xf numFmtId="0" fontId="1" fillId="0" borderId="0" xfId="0" applyFont="1" applyAlignment="1">
      <alignment horizontal="right" vertical="center"/>
    </xf>
    <xf numFmtId="1" fontId="1" fillId="0" borderId="0" xfId="0" applyNumberFormat="1" applyFont="1" applyBorder="1"/>
    <xf numFmtId="0" fontId="6" fillId="5" borderId="12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2" fontId="32" fillId="0" borderId="0" xfId="0" applyNumberFormat="1" applyFont="1" applyBorder="1" applyAlignment="1">
      <alignment horizontal="right"/>
    </xf>
    <xf numFmtId="0" fontId="21" fillId="0" borderId="0" xfId="0" applyFont="1" applyFill="1" applyBorder="1" applyAlignment="1">
      <alignment horizontal="center" vertical="center" wrapText="1"/>
    </xf>
    <xf numFmtId="2" fontId="32" fillId="0" borderId="0" xfId="0" applyNumberFormat="1" applyFont="1" applyFill="1" applyBorder="1" applyAlignment="1">
      <alignment horizontal="right"/>
    </xf>
    <xf numFmtId="0" fontId="1" fillId="0" borderId="0" xfId="0" applyFont="1" applyBorder="1" applyAlignment="1">
      <alignment horizontal="right"/>
    </xf>
    <xf numFmtId="2" fontId="12" fillId="0" borderId="0" xfId="0" applyNumberFormat="1" applyFont="1" applyBorder="1"/>
    <xf numFmtId="16" fontId="1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8" fillId="13" borderId="1" xfId="0" applyFont="1" applyFill="1" applyBorder="1" applyAlignment="1">
      <alignment horizontal="center" vertical="center"/>
    </xf>
    <xf numFmtId="0" fontId="23" fillId="13" borderId="1" xfId="0" applyFont="1" applyFill="1" applyBorder="1" applyAlignment="1">
      <alignment horizontal="center" vertical="center"/>
    </xf>
    <xf numFmtId="0" fontId="20" fillId="10" borderId="0" xfId="0" applyFont="1" applyFill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20" fontId="3" fillId="0" borderId="18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14" fontId="7" fillId="0" borderId="5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7" fillId="0" borderId="75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vertical="center" wrapText="1"/>
    </xf>
    <xf numFmtId="0" fontId="7" fillId="0" borderId="4" xfId="0" applyFont="1" applyBorder="1" applyAlignment="1">
      <alignment vertical="center"/>
    </xf>
    <xf numFmtId="0" fontId="12" fillId="2" borderId="0" xfId="0" applyFont="1" applyFill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6" fillId="14" borderId="40" xfId="1" applyFont="1" applyFill="1" applyBorder="1" applyAlignment="1">
      <alignment horizontal="center" vertical="center" wrapText="1"/>
    </xf>
    <xf numFmtId="0" fontId="6" fillId="14" borderId="41" xfId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6" fillId="0" borderId="8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Border="1"/>
    <xf numFmtId="0" fontId="45" fillId="0" borderId="0" xfId="0" applyFont="1" applyBorder="1"/>
    <xf numFmtId="2" fontId="45" fillId="0" borderId="0" xfId="0" applyNumberFormat="1" applyFont="1" applyFill="1" applyBorder="1" applyAlignment="1">
      <alignment horizontal="right"/>
    </xf>
    <xf numFmtId="2" fontId="45" fillId="0" borderId="0" xfId="0" applyNumberFormat="1" applyFont="1" applyBorder="1" applyAlignment="1">
      <alignment horizontal="right"/>
    </xf>
    <xf numFmtId="0" fontId="19" fillId="2" borderId="0" xfId="0" applyFont="1" applyFill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26" fillId="0" borderId="45" xfId="0" applyFont="1" applyBorder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166" fontId="17" fillId="0" borderId="0" xfId="0" applyNumberFormat="1" applyFont="1"/>
    <xf numFmtId="0" fontId="6" fillId="14" borderId="19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2" fontId="44" fillId="0" borderId="0" xfId="0" applyNumberFormat="1" applyFont="1" applyBorder="1"/>
    <xf numFmtId="164" fontId="7" fillId="0" borderId="14" xfId="0" applyNumberFormat="1" applyFont="1" applyBorder="1" applyAlignment="1">
      <alignment horizontal="center" vertical="center" wrapText="1"/>
    </xf>
    <xf numFmtId="165" fontId="7" fillId="0" borderId="14" xfId="0" applyNumberFormat="1" applyFont="1" applyBorder="1" applyAlignment="1">
      <alignment horizontal="center" vertical="center" wrapText="1"/>
    </xf>
    <xf numFmtId="20" fontId="3" fillId="0" borderId="23" xfId="0" applyNumberFormat="1" applyFont="1" applyBorder="1" applyAlignment="1">
      <alignment horizontal="center" vertical="center"/>
    </xf>
    <xf numFmtId="20" fontId="3" fillId="0" borderId="83" xfId="0" applyNumberFormat="1" applyFont="1" applyBorder="1" applyAlignment="1">
      <alignment horizontal="center" vertical="center"/>
    </xf>
    <xf numFmtId="20" fontId="3" fillId="0" borderId="84" xfId="0" applyNumberFormat="1" applyFont="1" applyBorder="1" applyAlignment="1">
      <alignment horizontal="center" vertical="center"/>
    </xf>
    <xf numFmtId="0" fontId="21" fillId="14" borderId="52" xfId="0" applyFont="1" applyFill="1" applyBorder="1" applyAlignment="1">
      <alignment horizontal="left" vertical="center" wrapText="1"/>
    </xf>
    <xf numFmtId="0" fontId="21" fillId="14" borderId="5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45" fillId="0" borderId="0" xfId="0" applyFont="1" applyBorder="1" applyAlignment="1">
      <alignment vertical="top" wrapText="1"/>
    </xf>
    <xf numFmtId="0" fontId="32" fillId="2" borderId="0" xfId="0" applyFont="1" applyFill="1" applyBorder="1" applyAlignment="1">
      <alignment vertical="top"/>
    </xf>
    <xf numFmtId="0" fontId="46" fillId="0" borderId="0" xfId="0" applyFont="1" applyBorder="1"/>
    <xf numFmtId="2" fontId="46" fillId="0" borderId="0" xfId="0" applyNumberFormat="1" applyFont="1" applyBorder="1" applyAlignment="1">
      <alignment horizontal="right"/>
    </xf>
    <xf numFmtId="0" fontId="1" fillId="12" borderId="0" xfId="0" applyFont="1" applyFill="1" applyBorder="1"/>
    <xf numFmtId="1" fontId="1" fillId="12" borderId="0" xfId="0" applyNumberFormat="1" applyFont="1" applyFill="1" applyBorder="1"/>
    <xf numFmtId="2" fontId="32" fillId="12" borderId="0" xfId="0" applyNumberFormat="1" applyFont="1" applyFill="1" applyBorder="1" applyAlignment="1">
      <alignment horizontal="right"/>
    </xf>
    <xf numFmtId="0" fontId="1" fillId="15" borderId="0" xfId="0" applyFont="1" applyFill="1" applyBorder="1"/>
    <xf numFmtId="1" fontId="1" fillId="15" borderId="0" xfId="0" applyNumberFormat="1" applyFont="1" applyFill="1" applyBorder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0" fontId="46" fillId="0" borderId="0" xfId="0" applyFont="1" applyBorder="1" applyAlignment="1">
      <alignment vertical="top" wrapText="1"/>
    </xf>
    <xf numFmtId="2" fontId="42" fillId="0" borderId="0" xfId="0" applyNumberFormat="1" applyFont="1" applyBorder="1"/>
    <xf numFmtId="0" fontId="39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1" fontId="39" fillId="0" borderId="0" xfId="0" applyNumberFormat="1" applyFont="1" applyBorder="1" applyAlignment="1">
      <alignment horizontal="center" vertical="center"/>
    </xf>
    <xf numFmtId="0" fontId="12" fillId="0" borderId="7" xfId="0" applyFont="1" applyBorder="1" applyProtection="1">
      <protection locked="0"/>
    </xf>
    <xf numFmtId="0" fontId="12" fillId="0" borderId="7" xfId="0" applyFont="1" applyBorder="1" applyAlignment="1" applyProtection="1">
      <alignment horizontal="center"/>
      <protection locked="0"/>
    </xf>
    <xf numFmtId="0" fontId="0" fillId="2" borderId="7" xfId="0" applyFill="1" applyBorder="1" applyAlignment="1">
      <alignment vertical="top" wrapText="1"/>
    </xf>
    <xf numFmtId="0" fontId="7" fillId="0" borderId="26" xfId="0" applyFont="1" applyBorder="1" applyAlignment="1">
      <alignment vertical="center"/>
    </xf>
    <xf numFmtId="164" fontId="7" fillId="0" borderId="6" xfId="0" applyNumberFormat="1" applyFont="1" applyBorder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20" fontId="3" fillId="0" borderId="1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2" fillId="2" borderId="0" xfId="0" applyFont="1" applyFill="1" applyAlignment="1" applyProtection="1">
      <protection locked="0"/>
    </xf>
    <xf numFmtId="0" fontId="10" fillId="5" borderId="77" xfId="0" applyFont="1" applyFill="1" applyBorder="1" applyAlignment="1" applyProtection="1">
      <alignment vertical="center"/>
    </xf>
    <xf numFmtId="0" fontId="12" fillId="0" borderId="0" xfId="0" applyFont="1" applyAlignment="1" applyProtection="1">
      <protection locked="0"/>
    </xf>
    <xf numFmtId="0" fontId="15" fillId="2" borderId="0" xfId="0" applyFont="1" applyFill="1" applyAlignment="1">
      <alignment vertical="center" wrapText="1"/>
    </xf>
    <xf numFmtId="0" fontId="42" fillId="0" borderId="0" xfId="0" applyFont="1" applyAlignment="1">
      <alignment vertical="center"/>
    </xf>
    <xf numFmtId="2" fontId="1" fillId="15" borderId="0" xfId="0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center" vertical="center"/>
    </xf>
    <xf numFmtId="0" fontId="12" fillId="2" borderId="0" xfId="0" applyFont="1" applyFill="1" applyAlignment="1"/>
    <xf numFmtId="0" fontId="12" fillId="0" borderId="0" xfId="0" applyFont="1" applyFill="1" applyBorder="1" applyAlignment="1"/>
    <xf numFmtId="0" fontId="12" fillId="0" borderId="0" xfId="0" applyFont="1" applyBorder="1" applyAlignment="1"/>
    <xf numFmtId="0" fontId="12" fillId="0" borderId="7" xfId="0" applyFont="1" applyBorder="1" applyAlignment="1">
      <alignment horizontal="center"/>
    </xf>
    <xf numFmtId="20" fontId="12" fillId="0" borderId="7" xfId="0" applyNumberFormat="1" applyFont="1" applyBorder="1"/>
    <xf numFmtId="0" fontId="12" fillId="0" borderId="0" xfId="0" applyFont="1" applyAlignment="1">
      <alignment horizontal="center"/>
    </xf>
    <xf numFmtId="0" fontId="9" fillId="0" borderId="4" xfId="0" applyFont="1" applyBorder="1" applyAlignment="1">
      <alignment horizontal="left" vertical="center"/>
    </xf>
    <xf numFmtId="0" fontId="6" fillId="14" borderId="18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horizontal="center" vertical="center"/>
    </xf>
    <xf numFmtId="0" fontId="6" fillId="14" borderId="22" xfId="0" applyFont="1" applyFill="1" applyBorder="1" applyAlignment="1">
      <alignment horizontal="center" vertical="center"/>
    </xf>
    <xf numFmtId="0" fontId="24" fillId="0" borderId="0" xfId="0" applyFont="1" applyAlignment="1">
      <alignment horizontal="right" vertical="center" wrapText="1"/>
    </xf>
    <xf numFmtId="0" fontId="7" fillId="0" borderId="2" xfId="0" applyFont="1" applyBorder="1" applyAlignment="1">
      <alignment horizontal="left" vertical="center" wrapText="1"/>
    </xf>
    <xf numFmtId="165" fontId="12" fillId="0" borderId="0" xfId="0" applyNumberFormat="1" applyFont="1" applyAlignment="1">
      <alignment wrapText="1"/>
    </xf>
    <xf numFmtId="20" fontId="3" fillId="0" borderId="2" xfId="0" applyNumberFormat="1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20" fontId="3" fillId="0" borderId="50" xfId="0" applyNumberFormat="1" applyFont="1" applyBorder="1" applyAlignment="1">
      <alignment horizontal="center" wrapText="1"/>
    </xf>
    <xf numFmtId="0" fontId="7" fillId="0" borderId="18" xfId="0" applyFont="1" applyBorder="1" applyAlignment="1">
      <alignment horizontal="left" vertical="center" wrapText="1"/>
    </xf>
    <xf numFmtId="20" fontId="3" fillId="0" borderId="18" xfId="0" applyNumberFormat="1" applyFont="1" applyBorder="1" applyAlignment="1">
      <alignment horizontal="center" wrapText="1"/>
    </xf>
    <xf numFmtId="20" fontId="3" fillId="0" borderId="58" xfId="0" applyNumberFormat="1" applyFont="1" applyBorder="1" applyAlignment="1">
      <alignment horizont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6" fillId="14" borderId="40" xfId="1" applyFont="1" applyFill="1" applyBorder="1" applyAlignment="1">
      <alignment horizontal="left" vertical="center" wrapText="1"/>
    </xf>
    <xf numFmtId="0" fontId="3" fillId="0" borderId="10" xfId="0" applyFont="1" applyBorder="1" applyAlignment="1">
      <alignment horizontal="center" vertical="center"/>
    </xf>
    <xf numFmtId="164" fontId="6" fillId="14" borderId="40" xfId="1" applyNumberFormat="1" applyFont="1" applyFill="1" applyBorder="1" applyAlignment="1">
      <alignment horizontal="center" vertical="center" wrapText="1"/>
    </xf>
    <xf numFmtId="0" fontId="6" fillId="14" borderId="40" xfId="0" applyFont="1" applyFill="1" applyBorder="1" applyAlignment="1">
      <alignment horizontal="center" vertical="center"/>
    </xf>
    <xf numFmtId="0" fontId="6" fillId="14" borderId="41" xfId="0" applyFont="1" applyFill="1" applyBorder="1" applyAlignment="1">
      <alignment horizontal="center" vertical="center"/>
    </xf>
    <xf numFmtId="0" fontId="0" fillId="14" borderId="0" xfId="0" applyFill="1" applyAlignment="1">
      <alignment vertical="center"/>
    </xf>
    <xf numFmtId="0" fontId="8" fillId="14" borderId="0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164" fontId="29" fillId="6" borderId="27" xfId="0" applyNumberFormat="1" applyFont="1" applyFill="1" applyBorder="1" applyAlignment="1" applyProtection="1">
      <alignment horizontal="center" vertical="center" wrapText="1"/>
      <protection locked="0"/>
    </xf>
    <xf numFmtId="0" fontId="35" fillId="6" borderId="28" xfId="0" applyFont="1" applyFill="1" applyBorder="1" applyAlignment="1" applyProtection="1">
      <alignment horizontal="center" vertical="center" wrapText="1"/>
      <protection locked="0"/>
    </xf>
    <xf numFmtId="0" fontId="8" fillId="6" borderId="39" xfId="0" applyFont="1" applyFill="1" applyBorder="1" applyAlignment="1">
      <alignment horizontal="center" vertical="center"/>
    </xf>
    <xf numFmtId="0" fontId="3" fillId="6" borderId="10" xfId="0" applyFont="1" applyFill="1" applyBorder="1" applyAlignment="1" applyProtection="1">
      <alignment horizontal="center" vertical="center"/>
      <protection locked="0"/>
    </xf>
    <xf numFmtId="0" fontId="29" fillId="6" borderId="28" xfId="0" applyFont="1" applyFill="1" applyBorder="1" applyAlignment="1" applyProtection="1">
      <alignment horizontal="left" vertical="top" wrapText="1"/>
      <protection locked="0"/>
    </xf>
    <xf numFmtId="0" fontId="3" fillId="0" borderId="29" xfId="0" applyFont="1" applyBorder="1" applyAlignment="1">
      <alignment horizontal="left" vertical="center" wrapText="1"/>
    </xf>
    <xf numFmtId="0" fontId="29" fillId="6" borderId="27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0" fontId="8" fillId="0" borderId="76" xfId="0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12" borderId="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9" fillId="0" borderId="10" xfId="0" applyNumberFormat="1" applyFont="1" applyBorder="1" applyAlignment="1">
      <alignment horizontal="center" vertical="center" wrapText="1"/>
    </xf>
    <xf numFmtId="1" fontId="3" fillId="0" borderId="26" xfId="0" applyNumberFormat="1" applyFont="1" applyBorder="1" applyAlignment="1">
      <alignment horizontal="center" vertical="center" wrapText="1"/>
    </xf>
    <xf numFmtId="1" fontId="3" fillId="12" borderId="35" xfId="0" applyNumberFormat="1" applyFont="1" applyFill="1" applyBorder="1" applyAlignment="1">
      <alignment horizontal="center" vertical="center" wrapText="1"/>
    </xf>
    <xf numFmtId="1" fontId="8" fillId="0" borderId="76" xfId="0" applyNumberFormat="1" applyFont="1" applyBorder="1" applyAlignment="1">
      <alignment horizontal="center" vertical="center" wrapText="1"/>
    </xf>
    <xf numFmtId="0" fontId="1" fillId="0" borderId="0" xfId="0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 applyAlignment="1">
      <alignment horizontal="right"/>
    </xf>
    <xf numFmtId="164" fontId="41" fillId="0" borderId="2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" fontId="9" fillId="0" borderId="10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2" fontId="41" fillId="0" borderId="2" xfId="0" applyNumberFormat="1" applyFont="1" applyBorder="1" applyAlignment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1" fontId="8" fillId="0" borderId="76" xfId="0" applyNumberFormat="1" applyFont="1" applyBorder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0" fontId="41" fillId="0" borderId="4" xfId="0" applyFont="1" applyBorder="1" applyAlignment="1">
      <alignment vertical="center"/>
    </xf>
    <xf numFmtId="0" fontId="12" fillId="0" borderId="20" xfId="0" applyFont="1" applyBorder="1"/>
    <xf numFmtId="0" fontId="3" fillId="0" borderId="4" xfId="0" applyFont="1" applyBorder="1" applyAlignment="1">
      <alignment horizontal="center" wrapText="1"/>
    </xf>
    <xf numFmtId="0" fontId="8" fillId="0" borderId="10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1" fillId="0" borderId="0" xfId="3" applyFont="1"/>
    <xf numFmtId="0" fontId="1" fillId="0" borderId="0" xfId="3" applyFont="1" applyAlignment="1">
      <alignment horizontal="center"/>
    </xf>
    <xf numFmtId="0" fontId="47" fillId="0" borderId="0" xfId="3" applyFont="1" applyAlignment="1">
      <alignment horizontal="center" vertical="center"/>
    </xf>
    <xf numFmtId="0" fontId="5" fillId="0" borderId="0" xfId="3" applyFont="1" applyAlignment="1">
      <alignment horizontal="right" vertical="center"/>
    </xf>
    <xf numFmtId="0" fontId="38" fillId="14" borderId="86" xfId="3" applyFont="1" applyFill="1" applyBorder="1" applyAlignment="1">
      <alignment horizontal="center" vertical="center" wrapText="1"/>
    </xf>
    <xf numFmtId="0" fontId="38" fillId="14" borderId="87" xfId="3" applyFont="1" applyFill="1" applyBorder="1" applyAlignment="1">
      <alignment horizontal="center" vertical="center" wrapText="1"/>
    </xf>
    <xf numFmtId="0" fontId="38" fillId="13" borderId="87" xfId="3" applyFont="1" applyFill="1" applyBorder="1" applyAlignment="1">
      <alignment horizontal="center" vertical="center" wrapText="1"/>
    </xf>
    <xf numFmtId="0" fontId="38" fillId="16" borderId="87" xfId="3" applyFont="1" applyFill="1" applyBorder="1" applyAlignment="1">
      <alignment horizontal="center" vertical="center" wrapText="1"/>
    </xf>
    <xf numFmtId="0" fontId="38" fillId="16" borderId="88" xfId="3" applyFont="1" applyFill="1" applyBorder="1" applyAlignment="1">
      <alignment horizontal="center" vertical="center" wrapText="1"/>
    </xf>
    <xf numFmtId="0" fontId="1" fillId="0" borderId="2" xfId="3" applyFont="1" applyBorder="1" applyAlignment="1">
      <alignment horizontal="center" vertical="center"/>
    </xf>
    <xf numFmtId="0" fontId="32" fillId="0" borderId="2" xfId="3" applyFont="1" applyBorder="1" applyAlignment="1">
      <alignment horizontal="center" vertical="center"/>
    </xf>
    <xf numFmtId="168" fontId="1" fillId="0" borderId="2" xfId="3" applyNumberFormat="1" applyFont="1" applyBorder="1" applyAlignment="1">
      <alignment horizontal="center" vertical="center"/>
    </xf>
    <xf numFmtId="0" fontId="32" fillId="0" borderId="2" xfId="3" applyFont="1" applyBorder="1" applyAlignment="1">
      <alignment horizontal="left" vertical="center" wrapText="1"/>
    </xf>
    <xf numFmtId="0" fontId="1" fillId="0" borderId="2" xfId="3" applyFont="1" applyBorder="1" applyAlignment="1">
      <alignment horizontal="center" vertical="top" wrapText="1"/>
    </xf>
    <xf numFmtId="0" fontId="1" fillId="0" borderId="2" xfId="3" applyFont="1" applyBorder="1" applyAlignment="1">
      <alignment horizontal="left" vertical="top" wrapText="1"/>
    </xf>
    <xf numFmtId="0" fontId="1" fillId="0" borderId="2" xfId="3" applyFont="1" applyBorder="1" applyAlignment="1">
      <alignment horizontal="center" vertical="center" wrapText="1"/>
    </xf>
    <xf numFmtId="165" fontId="1" fillId="0" borderId="0" xfId="3" applyNumberFormat="1" applyFont="1" applyAlignment="1">
      <alignment horizontal="center"/>
    </xf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 wrapText="1"/>
    </xf>
    <xf numFmtId="0" fontId="6" fillId="14" borderId="80" xfId="0" applyFont="1" applyFill="1" applyBorder="1" applyAlignment="1">
      <alignment horizontal="center" vertical="center"/>
    </xf>
    <xf numFmtId="0" fontId="6" fillId="14" borderId="37" xfId="0" applyFont="1" applyFill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167" fontId="3" fillId="0" borderId="1" xfId="4" applyNumberFormat="1" applyFont="1" applyBorder="1"/>
    <xf numFmtId="0" fontId="7" fillId="0" borderId="10" xfId="0" applyFont="1" applyBorder="1" applyAlignment="1">
      <alignment vertical="center"/>
    </xf>
    <xf numFmtId="0" fontId="6" fillId="14" borderId="10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41" fillId="0" borderId="2" xfId="1" applyFont="1" applyBorder="1" applyAlignment="1">
      <alignment horizontal="center" vertical="center"/>
    </xf>
    <xf numFmtId="0" fontId="32" fillId="0" borderId="2" xfId="3" applyFont="1" applyBorder="1" applyAlignment="1">
      <alignment horizontal="center" vertical="center" wrapText="1"/>
    </xf>
    <xf numFmtId="20" fontId="3" fillId="0" borderId="10" xfId="0" applyNumberFormat="1" applyFont="1" applyBorder="1" applyAlignment="1">
      <alignment horizontal="center" wrapText="1"/>
    </xf>
    <xf numFmtId="0" fontId="7" fillId="0" borderId="75" xfId="0" applyFont="1" applyFill="1" applyBorder="1" applyAlignment="1">
      <alignment vertical="center"/>
    </xf>
    <xf numFmtId="0" fontId="7" fillId="0" borderId="89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 wrapText="1"/>
    </xf>
    <xf numFmtId="14" fontId="7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6" borderId="39" xfId="0" applyFont="1" applyFill="1" applyBorder="1" applyAlignment="1" applyProtection="1">
      <alignment horizontal="center" vertical="center"/>
      <protection locked="0"/>
    </xf>
    <xf numFmtId="0" fontId="41" fillId="6" borderId="90" xfId="0" applyFont="1" applyFill="1" applyBorder="1" applyAlignment="1" applyProtection="1">
      <alignment horizontal="center" vertical="center"/>
      <protection locked="0"/>
    </xf>
    <xf numFmtId="0" fontId="41" fillId="6" borderId="4" xfId="0" applyFont="1" applyFill="1" applyBorder="1" applyAlignment="1" applyProtection="1">
      <alignment horizontal="center" vertical="center"/>
      <protection locked="0"/>
    </xf>
    <xf numFmtId="0" fontId="41" fillId="6" borderId="2" xfId="0" applyFont="1" applyFill="1" applyBorder="1" applyAlignment="1" applyProtection="1">
      <alignment horizontal="center" vertical="center"/>
      <protection locked="0"/>
    </xf>
    <xf numFmtId="0" fontId="41" fillId="6" borderId="29" xfId="0" applyFont="1" applyFill="1" applyBorder="1" applyAlignment="1" applyProtection="1">
      <alignment horizontal="center" vertical="center"/>
      <protection locked="0"/>
    </xf>
    <xf numFmtId="0" fontId="3" fillId="6" borderId="27" xfId="0" applyFont="1" applyFill="1" applyBorder="1" applyAlignment="1" applyProtection="1">
      <alignment horizontal="center" vertical="center"/>
      <protection locked="0"/>
    </xf>
    <xf numFmtId="0" fontId="7" fillId="0" borderId="4" xfId="0" applyFont="1" applyFill="1" applyBorder="1" applyAlignment="1">
      <alignment vertical="center"/>
    </xf>
    <xf numFmtId="0" fontId="3" fillId="6" borderId="27" xfId="0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left" vertical="center" wrapText="1"/>
    </xf>
    <xf numFmtId="10" fontId="12" fillId="0" borderId="0" xfId="4" applyNumberFormat="1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66" fontId="48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10" fontId="12" fillId="0" borderId="0" xfId="4" applyNumberFormat="1" applyFont="1"/>
    <xf numFmtId="1" fontId="3" fillId="0" borderId="4" xfId="0" applyNumberFormat="1" applyFont="1" applyBorder="1" applyAlignment="1">
      <alignment horizontal="center" wrapText="1"/>
    </xf>
    <xf numFmtId="167" fontId="3" fillId="0" borderId="2" xfId="4" applyNumberFormat="1" applyFont="1" applyBorder="1" applyAlignment="1">
      <alignment horizontal="center" vertical="center"/>
    </xf>
    <xf numFmtId="167" fontId="8" fillId="0" borderId="10" xfId="4" applyNumberFormat="1" applyFont="1" applyBorder="1" applyAlignment="1">
      <alignment horizontal="center" vertical="center"/>
    </xf>
    <xf numFmtId="1" fontId="3" fillId="12" borderId="9" xfId="0" applyNumberFormat="1" applyFont="1" applyFill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wrapText="1"/>
    </xf>
    <xf numFmtId="0" fontId="51" fillId="0" borderId="0" xfId="0" applyFont="1" applyAlignment="1">
      <alignment vertical="center" wrapText="1"/>
    </xf>
    <xf numFmtId="1" fontId="51" fillId="0" borderId="0" xfId="0" applyNumberFormat="1" applyFont="1" applyAlignment="1">
      <alignment vertical="center" wrapText="1"/>
    </xf>
    <xf numFmtId="0" fontId="52" fillId="0" borderId="0" xfId="0" applyFont="1" applyAlignment="1">
      <alignment vertical="center" wrapText="1"/>
    </xf>
    <xf numFmtId="166" fontId="1" fillId="0" borderId="0" xfId="0" applyNumberFormat="1" applyFont="1" applyBorder="1"/>
    <xf numFmtId="0" fontId="17" fillId="0" borderId="0" xfId="0" applyFont="1" applyBorder="1"/>
    <xf numFmtId="0" fontId="17" fillId="0" borderId="0" xfId="0" applyFont="1" applyFill="1" applyBorder="1"/>
    <xf numFmtId="0" fontId="15" fillId="2" borderId="0" xfId="0" applyFont="1" applyFill="1" applyAlignment="1">
      <alignment horizontal="right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21" fillId="11" borderId="24" xfId="0" applyFont="1" applyFill="1" applyBorder="1" applyAlignment="1">
      <alignment horizontal="center" vertical="center"/>
    </xf>
    <xf numFmtId="0" fontId="21" fillId="11" borderId="25" xfId="0" applyFont="1" applyFill="1" applyBorder="1" applyAlignment="1">
      <alignment horizontal="center" vertical="center"/>
    </xf>
    <xf numFmtId="0" fontId="21" fillId="11" borderId="11" xfId="0" applyFont="1" applyFill="1" applyBorder="1" applyAlignment="1">
      <alignment horizontal="center" vertical="center"/>
    </xf>
    <xf numFmtId="0" fontId="21" fillId="11" borderId="12" xfId="0" applyFont="1" applyFill="1" applyBorder="1" applyAlignment="1">
      <alignment horizontal="center" vertical="center"/>
    </xf>
    <xf numFmtId="0" fontId="21" fillId="11" borderId="32" xfId="0" applyFont="1" applyFill="1" applyBorder="1" applyAlignment="1">
      <alignment horizontal="center" vertical="center"/>
    </xf>
    <xf numFmtId="0" fontId="36" fillId="0" borderId="0" xfId="3" applyFont="1" applyAlignment="1">
      <alignment horizontal="center" vertical="center" wrapText="1"/>
    </xf>
    <xf numFmtId="0" fontId="8" fillId="0" borderId="0" xfId="3" applyFont="1" applyAlignment="1">
      <alignment horizontal="left" vertical="top" wrapText="1"/>
    </xf>
    <xf numFmtId="0" fontId="25" fillId="2" borderId="0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6" fillId="11" borderId="22" xfId="1" applyFont="1" applyFill="1" applyBorder="1" applyAlignment="1">
      <alignment horizontal="center" vertical="center" wrapText="1"/>
    </xf>
    <xf numFmtId="0" fontId="6" fillId="11" borderId="44" xfId="1" applyFont="1" applyFill="1" applyBorder="1" applyAlignment="1">
      <alignment horizontal="center" vertical="center" wrapText="1"/>
    </xf>
    <xf numFmtId="0" fontId="16" fillId="10" borderId="0" xfId="0" applyFont="1" applyFill="1" applyAlignment="1">
      <alignment horizontal="center"/>
    </xf>
    <xf numFmtId="0" fontId="5" fillId="0" borderId="19" xfId="0" applyFont="1" applyFill="1" applyBorder="1" applyAlignment="1">
      <alignment horizontal="justify" vertical="center" wrapText="1"/>
    </xf>
    <xf numFmtId="0" fontId="5" fillId="0" borderId="20" xfId="0" applyFont="1" applyFill="1" applyBorder="1" applyAlignment="1">
      <alignment horizontal="justify" vertical="center" wrapText="1"/>
    </xf>
    <xf numFmtId="0" fontId="5" fillId="0" borderId="57" xfId="0" applyFont="1" applyFill="1" applyBorder="1" applyAlignment="1">
      <alignment horizontal="justify" vertical="center" wrapText="1"/>
    </xf>
    <xf numFmtId="0" fontId="21" fillId="14" borderId="53" xfId="0" applyFont="1" applyFill="1" applyBorder="1" applyAlignment="1">
      <alignment horizontal="center" vertical="center" wrapText="1"/>
    </xf>
    <xf numFmtId="0" fontId="21" fillId="14" borderId="54" xfId="0" applyFont="1" applyFill="1" applyBorder="1" applyAlignment="1">
      <alignment horizontal="center" vertical="center" wrapText="1"/>
    </xf>
    <xf numFmtId="0" fontId="12" fillId="0" borderId="15" xfId="0" applyFont="1" applyBorder="1" applyAlignment="1">
      <alignment horizontal="justify" vertical="center" wrapText="1"/>
    </xf>
    <xf numFmtId="0" fontId="12" fillId="0" borderId="8" xfId="0" applyFont="1" applyBorder="1" applyAlignment="1">
      <alignment horizontal="justify" vertical="center" wrapText="1"/>
    </xf>
    <xf numFmtId="0" fontId="12" fillId="0" borderId="55" xfId="0" applyFont="1" applyBorder="1" applyAlignment="1">
      <alignment horizontal="justify" vertical="center" wrapText="1"/>
    </xf>
    <xf numFmtId="0" fontId="12" fillId="0" borderId="10" xfId="0" applyFont="1" applyBorder="1" applyAlignment="1">
      <alignment horizontal="justify" vertical="center" wrapText="1"/>
    </xf>
    <xf numFmtId="0" fontId="12" fillId="0" borderId="9" xfId="0" applyFont="1" applyBorder="1" applyAlignment="1">
      <alignment horizontal="justify" vertical="center" wrapText="1"/>
    </xf>
    <xf numFmtId="0" fontId="12" fillId="0" borderId="56" xfId="0" applyFont="1" applyBorder="1" applyAlignment="1">
      <alignment horizontal="justify" vertical="center" wrapText="1"/>
    </xf>
    <xf numFmtId="0" fontId="5" fillId="0" borderId="10" xfId="0" applyFont="1" applyBorder="1" applyAlignment="1">
      <alignment horizontal="justify" vertical="center" wrapText="1"/>
    </xf>
    <xf numFmtId="0" fontId="5" fillId="0" borderId="9" xfId="0" applyFont="1" applyBorder="1" applyAlignment="1">
      <alignment horizontal="justify" vertical="center" wrapText="1"/>
    </xf>
    <xf numFmtId="0" fontId="5" fillId="0" borderId="56" xfId="0" applyFont="1" applyBorder="1" applyAlignment="1">
      <alignment horizontal="justify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justify" vertical="center" wrapText="1"/>
    </xf>
    <xf numFmtId="0" fontId="5" fillId="0" borderId="9" xfId="0" applyFont="1" applyFill="1" applyBorder="1" applyAlignment="1">
      <alignment horizontal="justify" vertical="center" wrapText="1"/>
    </xf>
    <xf numFmtId="0" fontId="5" fillId="0" borderId="56" xfId="0" applyFont="1" applyFill="1" applyBorder="1" applyAlignment="1">
      <alignment horizontal="justify" vertical="center" wrapText="1"/>
    </xf>
    <xf numFmtId="0" fontId="12" fillId="0" borderId="19" xfId="0" applyFont="1" applyBorder="1" applyAlignment="1">
      <alignment horizontal="justify" vertical="center" wrapText="1"/>
    </xf>
    <xf numFmtId="0" fontId="12" fillId="0" borderId="20" xfId="0" applyFont="1" applyBorder="1" applyAlignment="1">
      <alignment horizontal="justify" vertical="center" wrapText="1"/>
    </xf>
    <xf numFmtId="0" fontId="12" fillId="0" borderId="57" xfId="0" applyFont="1" applyBorder="1" applyAlignment="1">
      <alignment horizontal="justify" vertical="center" wrapText="1"/>
    </xf>
    <xf numFmtId="0" fontId="8" fillId="14" borderId="0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0" fillId="10" borderId="0" xfId="0" applyFont="1" applyFill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6" fillId="14" borderId="23" xfId="0" applyFont="1" applyFill="1" applyBorder="1" applyAlignment="1">
      <alignment horizontal="center" vertical="center" wrapText="1"/>
    </xf>
    <xf numFmtId="0" fontId="6" fillId="14" borderId="35" xfId="0" applyFont="1" applyFill="1" applyBorder="1" applyAlignment="1">
      <alignment horizontal="center" vertical="center" wrapText="1"/>
    </xf>
    <xf numFmtId="0" fontId="6" fillId="14" borderId="38" xfId="0" applyFont="1" applyFill="1" applyBorder="1" applyAlignment="1">
      <alignment horizontal="center" vertical="center" wrapText="1"/>
    </xf>
    <xf numFmtId="0" fontId="6" fillId="14" borderId="14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6" fillId="14" borderId="21" xfId="0" applyFont="1" applyFill="1" applyBorder="1" applyAlignment="1">
      <alignment horizontal="center" vertical="center" wrapText="1"/>
    </xf>
    <xf numFmtId="0" fontId="6" fillId="14" borderId="22" xfId="0" applyFont="1" applyFill="1" applyBorder="1" applyAlignment="1">
      <alignment horizontal="center" vertical="center" wrapText="1"/>
    </xf>
    <xf numFmtId="0" fontId="6" fillId="14" borderId="42" xfId="0" applyFont="1" applyFill="1" applyBorder="1" applyAlignment="1">
      <alignment horizontal="center" vertical="center" wrapText="1"/>
    </xf>
    <xf numFmtId="0" fontId="6" fillId="14" borderId="18" xfId="0" applyFont="1" applyFill="1" applyBorder="1" applyAlignment="1">
      <alignment horizontal="center" vertical="center" wrapText="1"/>
    </xf>
    <xf numFmtId="0" fontId="6" fillId="14" borderId="24" xfId="0" applyFont="1" applyFill="1" applyBorder="1" applyAlignment="1">
      <alignment horizontal="center" vertical="center" wrapText="1"/>
    </xf>
    <xf numFmtId="0" fontId="6" fillId="14" borderId="26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1" fillId="11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6" fillId="14" borderId="13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6" fillId="14" borderId="17" xfId="0" applyFont="1" applyFill="1" applyBorder="1" applyAlignment="1">
      <alignment horizontal="center" vertical="center" wrapText="1"/>
    </xf>
    <xf numFmtId="0" fontId="6" fillId="14" borderId="9" xfId="0" applyFont="1" applyFill="1" applyBorder="1" applyAlignment="1">
      <alignment horizontal="center" vertical="center"/>
    </xf>
    <xf numFmtId="0" fontId="6" fillId="14" borderId="4" xfId="0" applyFont="1" applyFill="1" applyBorder="1" applyAlignment="1">
      <alignment horizontal="center" vertical="center"/>
    </xf>
    <xf numFmtId="0" fontId="6" fillId="14" borderId="2" xfId="0" applyFont="1" applyFill="1" applyBorder="1" applyAlignment="1">
      <alignment horizontal="center" vertical="center"/>
    </xf>
    <xf numFmtId="0" fontId="6" fillId="14" borderId="10" xfId="0" applyFont="1" applyFill="1" applyBorder="1" applyAlignment="1">
      <alignment horizontal="center" vertical="center"/>
    </xf>
    <xf numFmtId="164" fontId="9" fillId="0" borderId="4" xfId="0" applyNumberFormat="1" applyFont="1" applyBorder="1" applyAlignment="1">
      <alignment horizontal="left" vertical="center"/>
    </xf>
    <xf numFmtId="164" fontId="9" fillId="0" borderId="2" xfId="0" applyNumberFormat="1" applyFont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21" fillId="11" borderId="63" xfId="0" applyFont="1" applyFill="1" applyBorder="1" applyAlignment="1">
      <alignment horizontal="center" vertical="center" wrapText="1"/>
    </xf>
    <xf numFmtId="0" fontId="21" fillId="11" borderId="67" xfId="0" applyFont="1" applyFill="1" applyBorder="1" applyAlignment="1">
      <alignment horizontal="center" vertical="center" wrapText="1"/>
    </xf>
    <xf numFmtId="0" fontId="38" fillId="14" borderId="1" xfId="0" applyFont="1" applyFill="1" applyBorder="1" applyAlignment="1">
      <alignment horizontal="center" vertical="center"/>
    </xf>
    <xf numFmtId="0" fontId="38" fillId="14" borderId="63" xfId="0" applyFont="1" applyFill="1" applyBorder="1" applyAlignment="1">
      <alignment horizontal="center" vertical="center"/>
    </xf>
    <xf numFmtId="0" fontId="21" fillId="11" borderId="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21" fillId="11" borderId="64" xfId="0" applyFont="1" applyFill="1" applyBorder="1" applyAlignment="1">
      <alignment horizontal="center" vertical="center" wrapText="1"/>
    </xf>
    <xf numFmtId="0" fontId="21" fillId="11" borderId="74" xfId="0" applyFont="1" applyFill="1" applyBorder="1" applyAlignment="1">
      <alignment horizontal="center" vertical="center" wrapText="1"/>
    </xf>
    <xf numFmtId="0" fontId="38" fillId="14" borderId="1" xfId="0" applyFont="1" applyFill="1" applyBorder="1" applyAlignment="1">
      <alignment horizontal="center" vertical="center" wrapText="1"/>
    </xf>
    <xf numFmtId="0" fontId="38" fillId="14" borderId="64" xfId="0" applyFont="1" applyFill="1" applyBorder="1" applyAlignment="1">
      <alignment horizontal="center" vertical="center" wrapText="1"/>
    </xf>
    <xf numFmtId="0" fontId="38" fillId="14" borderId="73" xfId="0" applyFont="1" applyFill="1" applyBorder="1" applyAlignment="1">
      <alignment horizontal="center" vertical="center"/>
    </xf>
    <xf numFmtId="0" fontId="38" fillId="14" borderId="74" xfId="0" applyFont="1" applyFill="1" applyBorder="1" applyAlignment="1">
      <alignment horizontal="center" vertical="center"/>
    </xf>
    <xf numFmtId="0" fontId="38" fillId="14" borderId="68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/>
    </xf>
    <xf numFmtId="0" fontId="14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center" vertical="center" wrapText="1"/>
    </xf>
    <xf numFmtId="0" fontId="6" fillId="14" borderId="13" xfId="0" applyFont="1" applyFill="1" applyBorder="1" applyAlignment="1">
      <alignment horizontal="center" vertical="center"/>
    </xf>
    <xf numFmtId="0" fontId="6" fillId="14" borderId="17" xfId="0" applyFont="1" applyFill="1" applyBorder="1" applyAlignment="1">
      <alignment horizontal="center" vertical="center"/>
    </xf>
    <xf numFmtId="0" fontId="6" fillId="14" borderId="15" xfId="0" applyFont="1" applyFill="1" applyBorder="1" applyAlignment="1">
      <alignment horizontal="center" vertical="center" wrapText="1"/>
    </xf>
    <xf numFmtId="0" fontId="6" fillId="14" borderId="1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right" vertical="top"/>
    </xf>
    <xf numFmtId="0" fontId="6" fillId="14" borderId="14" xfId="0" applyFont="1" applyFill="1" applyBorder="1" applyAlignment="1">
      <alignment horizontal="center" vertical="center"/>
    </xf>
    <xf numFmtId="0" fontId="6" fillId="14" borderId="15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 wrapText="1"/>
    </xf>
    <xf numFmtId="0" fontId="6" fillId="14" borderId="78" xfId="0" applyFont="1" applyFill="1" applyBorder="1" applyAlignment="1">
      <alignment horizontal="center" vertical="center" wrapText="1"/>
    </xf>
    <xf numFmtId="0" fontId="6" fillId="14" borderId="79" xfId="0" applyFont="1" applyFill="1" applyBorder="1" applyAlignment="1">
      <alignment horizontal="center" vertical="center" wrapText="1"/>
    </xf>
    <xf numFmtId="0" fontId="6" fillId="14" borderId="82" xfId="0" applyFont="1" applyFill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14" borderId="80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right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wrapText="1"/>
    </xf>
    <xf numFmtId="0" fontId="20" fillId="10" borderId="0" xfId="0" applyFont="1" applyFill="1" applyBorder="1" applyAlignment="1">
      <alignment horizontal="center" wrapText="1"/>
    </xf>
    <xf numFmtId="0" fontId="10" fillId="14" borderId="1" xfId="0" applyFont="1" applyFill="1" applyBorder="1" applyAlignment="1">
      <alignment horizontal="center" vertical="center"/>
    </xf>
    <xf numFmtId="0" fontId="10" fillId="14" borderId="63" xfId="0" applyFont="1" applyFill="1" applyBorder="1" applyAlignment="1">
      <alignment horizontal="center" vertical="center"/>
    </xf>
    <xf numFmtId="0" fontId="6" fillId="11" borderId="65" xfId="0" applyFont="1" applyFill="1" applyBorder="1" applyAlignment="1">
      <alignment horizontal="center" vertical="center" wrapText="1"/>
    </xf>
    <xf numFmtId="0" fontId="6" fillId="11" borderId="66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15" fillId="2" borderId="0" xfId="0" applyFont="1" applyFill="1" applyAlignment="1" applyProtection="1">
      <alignment horizontal="right"/>
      <protection locked="0"/>
    </xf>
    <xf numFmtId="0" fontId="10" fillId="14" borderId="2" xfId="0" applyFont="1" applyFill="1" applyBorder="1" applyAlignment="1" applyProtection="1">
      <alignment horizontal="center" vertical="center" wrapText="1"/>
      <protection locked="0"/>
    </xf>
    <xf numFmtId="0" fontId="10" fillId="14" borderId="18" xfId="0" applyFont="1" applyFill="1" applyBorder="1" applyAlignment="1" applyProtection="1">
      <alignment horizontal="center" vertical="center" wrapText="1"/>
      <protection locked="0"/>
    </xf>
    <xf numFmtId="0" fontId="6" fillId="14" borderId="23" xfId="1" applyFont="1" applyFill="1" applyBorder="1" applyAlignment="1">
      <alignment horizontal="center" vertical="center" wrapText="1"/>
    </xf>
    <xf numFmtId="0" fontId="6" fillId="14" borderId="35" xfId="1" applyFont="1" applyFill="1" applyBorder="1" applyAlignment="1">
      <alignment horizontal="center" vertical="center" wrapText="1"/>
    </xf>
    <xf numFmtId="0" fontId="6" fillId="14" borderId="38" xfId="1" applyFont="1" applyFill="1" applyBorder="1" applyAlignment="1">
      <alignment horizontal="center" vertical="center" wrapText="1"/>
    </xf>
    <xf numFmtId="0" fontId="12" fillId="5" borderId="85" xfId="0" applyFont="1" applyFill="1" applyBorder="1" applyAlignment="1" applyProtection="1">
      <alignment horizontal="center"/>
      <protection locked="0"/>
    </xf>
    <xf numFmtId="0" fontId="12" fillId="5" borderId="7" xfId="0" applyFont="1" applyFill="1" applyBorder="1" applyAlignment="1" applyProtection="1">
      <alignment horizontal="center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6" fillId="14" borderId="60" xfId="1" applyFont="1" applyFill="1" applyBorder="1" applyAlignment="1">
      <alignment horizontal="center" vertical="center" wrapText="1"/>
    </xf>
    <xf numFmtId="0" fontId="6" fillId="14" borderId="61" xfId="1" applyFont="1" applyFill="1" applyBorder="1" applyAlignment="1">
      <alignment horizontal="center" vertical="center" wrapText="1"/>
    </xf>
    <xf numFmtId="0" fontId="6" fillId="14" borderId="62" xfId="1" applyFont="1" applyFill="1" applyBorder="1" applyAlignment="1">
      <alignment horizontal="center" vertical="center" wrapText="1"/>
    </xf>
    <xf numFmtId="0" fontId="6" fillId="14" borderId="23" xfId="1" applyFont="1" applyFill="1" applyBorder="1" applyAlignment="1">
      <alignment vertical="center" wrapText="1"/>
    </xf>
    <xf numFmtId="0" fontId="6" fillId="14" borderId="35" xfId="1" applyFont="1" applyFill="1" applyBorder="1" applyAlignment="1">
      <alignment vertical="center" wrapText="1"/>
    </xf>
    <xf numFmtId="0" fontId="6" fillId="14" borderId="38" xfId="1" applyFont="1" applyFill="1" applyBorder="1" applyAlignment="1">
      <alignment vertical="center" wrapText="1"/>
    </xf>
    <xf numFmtId="0" fontId="6" fillId="14" borderId="23" xfId="1" applyFont="1" applyFill="1" applyBorder="1" applyAlignment="1">
      <alignment horizontal="left" vertical="center" wrapText="1"/>
    </xf>
    <xf numFmtId="0" fontId="6" fillId="14" borderId="35" xfId="1" applyFont="1" applyFill="1" applyBorder="1" applyAlignment="1">
      <alignment horizontal="left" vertical="center" wrapText="1"/>
    </xf>
    <xf numFmtId="0" fontId="6" fillId="14" borderId="38" xfId="1" applyFont="1" applyFill="1" applyBorder="1" applyAlignment="1">
      <alignment horizontal="left" vertical="center" wrapText="1"/>
    </xf>
    <xf numFmtId="0" fontId="6" fillId="14" borderId="3" xfId="0" applyFont="1" applyFill="1" applyBorder="1" applyAlignment="1" applyProtection="1">
      <alignment horizontal="center" vertical="center" wrapText="1"/>
      <protection locked="0"/>
    </xf>
    <xf numFmtId="0" fontId="6" fillId="14" borderId="30" xfId="0" applyFont="1" applyFill="1" applyBorder="1" applyAlignment="1" applyProtection="1">
      <alignment horizontal="center" vertical="center" wrapText="1"/>
      <protection locked="0"/>
    </xf>
    <xf numFmtId="0" fontId="6" fillId="7" borderId="2" xfId="0" applyFont="1" applyFill="1" applyBorder="1" applyAlignment="1" applyProtection="1">
      <alignment horizontal="center" vertical="center" wrapText="1"/>
      <protection locked="0"/>
    </xf>
    <xf numFmtId="0" fontId="6" fillId="8" borderId="2" xfId="0" applyFont="1" applyFill="1" applyBorder="1" applyAlignment="1" applyProtection="1">
      <alignment horizontal="center" vertical="center" wrapText="1"/>
      <protection locked="0"/>
    </xf>
    <xf numFmtId="0" fontId="10" fillId="5" borderId="69" xfId="0" applyFont="1" applyFill="1" applyBorder="1" applyAlignment="1" applyProtection="1">
      <alignment horizontal="center" vertical="center" wrapText="1"/>
      <protection locked="0"/>
    </xf>
    <xf numFmtId="0" fontId="10" fillId="5" borderId="70" xfId="0" applyFont="1" applyFill="1" applyBorder="1" applyAlignment="1" applyProtection="1">
      <alignment horizontal="center" vertical="center" wrapText="1"/>
      <protection locked="0"/>
    </xf>
    <xf numFmtId="0" fontId="15" fillId="2" borderId="0" xfId="0" applyFont="1" applyFill="1" applyAlignment="1">
      <alignment horizontal="right" wrapText="1"/>
    </xf>
    <xf numFmtId="0" fontId="0" fillId="0" borderId="0" xfId="0" applyAlignment="1">
      <alignment wrapText="1"/>
    </xf>
    <xf numFmtId="0" fontId="18" fillId="2" borderId="0" xfId="0" applyFont="1" applyFill="1" applyBorder="1" applyAlignment="1" applyProtection="1">
      <alignment horizontal="center" vertical="top" wrapText="1"/>
      <protection locked="0"/>
    </xf>
    <xf numFmtId="0" fontId="10" fillId="14" borderId="44" xfId="0" applyFont="1" applyFill="1" applyBorder="1" applyAlignment="1" applyProtection="1">
      <alignment horizontal="center" vertical="center" wrapText="1"/>
      <protection locked="0"/>
    </xf>
    <xf numFmtId="0" fontId="10" fillId="14" borderId="35" xfId="0" applyFont="1" applyFill="1" applyBorder="1" applyAlignment="1" applyProtection="1">
      <alignment horizontal="center" vertical="center" wrapText="1"/>
      <protection locked="0"/>
    </xf>
    <xf numFmtId="0" fontId="10" fillId="14" borderId="26" xfId="0" applyFont="1" applyFill="1" applyBorder="1" applyAlignment="1" applyProtection="1">
      <alignment horizontal="center" vertical="center" wrapText="1"/>
      <protection locked="0"/>
    </xf>
    <xf numFmtId="0" fontId="10" fillId="14" borderId="4" xfId="0" applyFont="1" applyFill="1" applyBorder="1" applyAlignment="1" applyProtection="1">
      <alignment horizontal="center" vertical="center" wrapText="1"/>
      <protection locked="0"/>
    </xf>
    <xf numFmtId="0" fontId="10" fillId="14" borderId="36" xfId="0" applyFont="1" applyFill="1" applyBorder="1" applyAlignment="1" applyProtection="1">
      <alignment horizontal="center" vertical="center" wrapText="1"/>
      <protection locked="0"/>
    </xf>
    <xf numFmtId="0" fontId="10" fillId="14" borderId="6" xfId="0" applyFont="1" applyFill="1" applyBorder="1" applyAlignment="1" applyProtection="1">
      <alignment horizontal="center" vertical="center" wrapText="1"/>
      <protection locked="0"/>
    </xf>
    <xf numFmtId="0" fontId="10" fillId="14" borderId="76" xfId="0" applyFont="1" applyFill="1" applyBorder="1" applyAlignment="1" applyProtection="1">
      <alignment horizontal="center" vertical="center" wrapText="1"/>
      <protection locked="0"/>
    </xf>
    <xf numFmtId="0" fontId="10" fillId="14" borderId="5" xfId="0" applyFont="1" applyFill="1" applyBorder="1" applyAlignment="1" applyProtection="1">
      <alignment horizontal="center" vertical="center" wrapText="1"/>
      <protection locked="0"/>
    </xf>
    <xf numFmtId="0" fontId="10" fillId="14" borderId="10" xfId="0" applyFont="1" applyFill="1" applyBorder="1" applyAlignment="1" applyProtection="1">
      <alignment horizontal="center" vertical="center" wrapText="1"/>
      <protection locked="0"/>
    </xf>
    <xf numFmtId="0" fontId="10" fillId="7" borderId="2" xfId="0" applyFont="1" applyFill="1" applyBorder="1" applyAlignment="1" applyProtection="1">
      <alignment horizontal="center" vertical="center" wrapText="1"/>
      <protection locked="0"/>
    </xf>
    <xf numFmtId="0" fontId="10" fillId="8" borderId="2" xfId="0" applyFont="1" applyFill="1" applyBorder="1" applyAlignment="1" applyProtection="1">
      <alignment horizontal="center" vertical="center" wrapText="1"/>
      <protection locked="0"/>
    </xf>
    <xf numFmtId="0" fontId="10" fillId="8" borderId="10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Porcentaje" xfId="4" builtinId="5"/>
  </cellStyles>
  <dxfs count="920"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>
          <fgColor theme="1" tint="0.499984740745262"/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rgb="FFFF0000"/>
      </font>
      <fill>
        <patternFill patternType="solid">
          <fgColor theme="1" tint="0.499984740745262"/>
          <bgColor theme="1" tint="0.499984740745262"/>
        </patternFill>
      </fill>
    </dxf>
    <dxf>
      <font>
        <b/>
        <i val="0"/>
        <color rgb="FFFF0000"/>
      </font>
      <numFmt numFmtId="0" formatCode="General"/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darkDown">
          <bgColor theme="1" tint="0.499984740745262"/>
        </patternFill>
      </fill>
    </dxf>
    <dxf>
      <font>
        <b/>
        <i val="0"/>
        <color rgb="FFFF0000"/>
      </font>
      <fill>
        <patternFill>
          <bgColor theme="1" tint="0.499984740745262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theme="4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theme="4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rgb="FF800000"/>
      </font>
      <fill>
        <patternFill>
          <bgColor rgb="FFFFDE9B"/>
        </patternFill>
      </fill>
    </dxf>
    <dxf>
      <font>
        <color theme="3"/>
      </font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rgb="FF800000"/>
      </font>
      <fill>
        <patternFill>
          <bgColor rgb="FFFFDE9B"/>
        </patternFill>
      </fill>
    </dxf>
    <dxf>
      <font>
        <color theme="3"/>
      </font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rgb="FF800000"/>
      </font>
      <fill>
        <patternFill>
          <bgColor rgb="FFFFDE9B"/>
        </patternFill>
      </fill>
    </dxf>
    <dxf>
      <font>
        <color theme="3"/>
      </font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rgb="FF800000"/>
      </font>
      <fill>
        <patternFill>
          <bgColor rgb="FFFFDE9B"/>
        </patternFill>
      </fill>
    </dxf>
    <dxf>
      <font>
        <color theme="3"/>
      </font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color theme="4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rgb="FF800000"/>
      </font>
      <fill>
        <patternFill>
          <bgColor rgb="FFFFDE9B"/>
        </patternFill>
      </fill>
    </dxf>
    <dxf>
      <font>
        <color theme="3"/>
      </font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rgb="FF800000"/>
      </font>
      <fill>
        <patternFill>
          <bgColor rgb="FFFFDE9B"/>
        </patternFill>
      </fill>
    </dxf>
    <dxf>
      <font>
        <color theme="3"/>
      </font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rgb="FF800000"/>
      </font>
      <fill>
        <patternFill>
          <bgColor rgb="FFFFDE9B"/>
        </patternFill>
      </fill>
    </dxf>
    <dxf>
      <font>
        <color theme="3"/>
      </font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bgColor theme="3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color theme="4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rgb="FF800000"/>
      </font>
      <fill>
        <patternFill>
          <bgColor rgb="FFFFDE9B"/>
        </patternFill>
      </fill>
    </dxf>
    <dxf>
      <font>
        <color theme="3"/>
      </font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theme="4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4" tint="-0.24994659260841701"/>
      </font>
      <fill>
        <patternFill>
          <fgColor theme="3" tint="0.59996337778862885"/>
          <bgColor theme="3" tint="0.59996337778862885"/>
        </patternFill>
      </fill>
    </dxf>
    <dxf>
      <font>
        <color theme="4" tint="-0.24994659260841701"/>
      </font>
      <fill>
        <patternFill>
          <fgColor theme="3" tint="0.59996337778862885"/>
        </patternFill>
      </fill>
    </dxf>
    <dxf>
      <font>
        <color theme="4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6" tint="-0.499984740745262"/>
      </font>
      <fill>
        <patternFill>
          <bgColor rgb="FF75E592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strike/>
      </font>
      <fill>
        <patternFill patternType="solid">
          <bgColor rgb="FFFF0000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strike/>
      </font>
      <fill>
        <patternFill patternType="solid">
          <bgColor rgb="FFFF0000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b/>
        <i val="0"/>
        <color theme="3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75E592"/>
      <color rgb="FFD5007F"/>
      <color rgb="FFB2B2B2"/>
      <color rgb="FFD50075"/>
      <color rgb="FFFFFF99"/>
      <color rgb="FFFFFFCC"/>
      <color rgb="FFFF66CC"/>
      <color rgb="FF757575"/>
      <color rgb="FFFF33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ráfica 1</a:t>
            </a:r>
          </a:p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PEL Ord. 2019-2020:Distribución relativa de vacantes y cargos ocupados de consejeras/os electorales de los consejos distritales</a:t>
            </a:r>
            <a:endParaRPr lang="es-MX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'Anexo 1'!$A$29</c:f>
              <c:strCache>
                <c:ptCount val="1"/>
                <c:pt idx="0">
                  <c:v>Plazas cubiertas</c:v>
                </c:pt>
              </c:strCache>
            </c:strRef>
          </c:tx>
          <c:spPr>
            <a:solidFill>
              <a:srgbClr val="C6017E"/>
            </a:solidFill>
            <a:ln>
              <a:noFill/>
            </a:ln>
            <a:effectLst/>
            <a:sp3d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'[1]Anexo 1'!$V$31:$AA$31</c:f>
              <c:strCache>
                <c:ptCount val="6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</c:strCache>
            </c:strRef>
          </c:cat>
          <c:val>
            <c:numRef>
              <c:f>'Anexo 1'!$E$29:$J$29</c:f>
              <c:numCache>
                <c:formatCode>0.0%</c:formatCode>
                <c:ptCount val="6"/>
                <c:pt idx="0">
                  <c:v>0.9642857142857143</c:v>
                </c:pt>
                <c:pt idx="1">
                  <c:v>0.9642857142857143</c:v>
                </c:pt>
                <c:pt idx="2">
                  <c:v>1</c:v>
                </c:pt>
                <c:pt idx="3">
                  <c:v>0.9642857142857143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2-492E-BEEC-44714BDBDF78}"/>
            </c:ext>
          </c:extLst>
        </c:ser>
        <c:ser>
          <c:idx val="1"/>
          <c:order val="1"/>
          <c:tx>
            <c:strRef>
              <c:f>'Anexo 1'!$A$28</c:f>
              <c:strCache>
                <c:ptCount val="1"/>
                <c:pt idx="0">
                  <c:v>Vacantes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  <a:sp3d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'[1]Anexo 1'!$V$31:$AA$31</c:f>
              <c:strCache>
                <c:ptCount val="6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</c:strCache>
            </c:strRef>
          </c:cat>
          <c:val>
            <c:numRef>
              <c:f>'Anexo 1'!$E$28:$J$28</c:f>
              <c:numCache>
                <c:formatCode>0.0%</c:formatCode>
                <c:ptCount val="6"/>
                <c:pt idx="0">
                  <c:v>3.5714285714285712E-2</c:v>
                </c:pt>
                <c:pt idx="1">
                  <c:v>3.5714285714285712E-2</c:v>
                </c:pt>
                <c:pt idx="2">
                  <c:v>0</c:v>
                </c:pt>
                <c:pt idx="3">
                  <c:v>3.5714285714285712E-2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2-492E-BEEC-44714BDBDF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3"/>
        <c:gapDepth val="74"/>
        <c:shape val="cylinder"/>
        <c:axId val="1037951024"/>
        <c:axId val="1037962448"/>
        <c:axId val="0"/>
      </c:bar3DChart>
      <c:catAx>
        <c:axId val="103795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37962448"/>
        <c:crosses val="autoZero"/>
        <c:auto val="1"/>
        <c:lblAlgn val="ctr"/>
        <c:lblOffset val="100"/>
        <c:noMultiLvlLbl val="0"/>
      </c:catAx>
      <c:valAx>
        <c:axId val="1037962448"/>
        <c:scaling>
          <c:orientation val="minMax"/>
          <c:min val="0.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03795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5.7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Cobertura de asistencia e inasistencia de las consejeras y los consejeros electorales a </a:t>
            </a: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la sesión extraordinaria de los consejos distritales, por tipo de fórmula a la que fueron designados</a:t>
            </a:r>
            <a:endParaRPr lang="es-MX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2651342902142"/>
          <c:y val="1.69273892445417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4665757822876094E-2"/>
          <c:y val="0.15431956694516522"/>
          <c:w val="0.95633977878261145"/>
          <c:h val="0.67891025251483683"/>
        </c:manualLayout>
      </c:layout>
      <c:bar3DChart>
        <c:barDir val="col"/>
        <c:grouping val="stacked"/>
        <c:varyColors val="0"/>
        <c:ser>
          <c:idx val="0"/>
          <c:order val="1"/>
          <c:tx>
            <c:strRef>
              <c:f>'[4]Anexo 5'!$E$45</c:f>
              <c:strCache>
                <c:ptCount val="1"/>
                <c:pt idx="0">
                  <c:v>Asistencia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/>
            <a:sp3d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'[4]Anexo 5'!$F$43:$K$44</c:f>
              <c:multiLvlStrCache>
                <c:ptCount val="6"/>
                <c:lvl/>
                <c:lvl>
                  <c:pt idx="0">
                    <c:v>Consejera/o F1</c:v>
                  </c:pt>
                  <c:pt idx="1">
                    <c:v>Consejera/o F2</c:v>
                  </c:pt>
                  <c:pt idx="2">
                    <c:v>Consejera/o F3</c:v>
                  </c:pt>
                  <c:pt idx="3">
                    <c:v>Consejera/o F4</c:v>
                  </c:pt>
                  <c:pt idx="4">
                    <c:v>Consejera/o F5</c:v>
                  </c:pt>
                  <c:pt idx="5">
                    <c:v>Consejera/o F6</c:v>
                  </c:pt>
                </c:lvl>
              </c:multiLvlStrCache>
            </c:multiLvlStrRef>
          </c:cat>
          <c:val>
            <c:numRef>
              <c:f>'[4]Anexo 5'!$F$45:$K$45</c:f>
              <c:numCache>
                <c:formatCode>General</c:formatCode>
                <c:ptCount val="6"/>
                <c:pt idx="0">
                  <c:v>13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1-4586-91BB-6DC65DAC303C}"/>
            </c:ext>
          </c:extLst>
        </c:ser>
        <c:ser>
          <c:idx val="1"/>
          <c:order val="2"/>
          <c:tx>
            <c:strRef>
              <c:f>'[4]Anexo 5'!$E$46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'[4]Anexo 5'!$F$43:$K$44</c:f>
              <c:multiLvlStrCache>
                <c:ptCount val="6"/>
                <c:lvl/>
                <c:lvl>
                  <c:pt idx="0">
                    <c:v>Consejera/o F1</c:v>
                  </c:pt>
                  <c:pt idx="1">
                    <c:v>Consejera/o F2</c:v>
                  </c:pt>
                  <c:pt idx="2">
                    <c:v>Consejera/o F3</c:v>
                  </c:pt>
                  <c:pt idx="3">
                    <c:v>Consejera/o F4</c:v>
                  </c:pt>
                  <c:pt idx="4">
                    <c:v>Consejera/o F5</c:v>
                  </c:pt>
                  <c:pt idx="5">
                    <c:v>Consejera/o F6</c:v>
                  </c:pt>
                </c:lvl>
              </c:multiLvlStrCache>
            </c:multiLvlStrRef>
          </c:cat>
          <c:val>
            <c:numRef>
              <c:f>'[4]Anexo 5'!$F$46:$K$46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1-4586-91BB-6DC65DAC30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68874047"/>
        <c:axId val="1368872383"/>
        <c:axId val="0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'[4]Anexo 5'!$F$43:$K$44</c15:sqref>
                        </c15:formulaRef>
                      </c:ext>
                    </c:extLst>
                    <c:multiLvlStrCache>
                      <c:ptCount val="6"/>
                      <c:lvl/>
                      <c:lvl>
                        <c:pt idx="0">
                          <c:v>Consejera/o F1</c:v>
                        </c:pt>
                        <c:pt idx="1">
                          <c:v>Consejera/o F2</c:v>
                        </c:pt>
                        <c:pt idx="2">
                          <c:v>Consejera/o F3</c:v>
                        </c:pt>
                        <c:pt idx="3">
                          <c:v>Consejera/o F4</c:v>
                        </c:pt>
                        <c:pt idx="4">
                          <c:v>Consejera/o F5</c:v>
                        </c:pt>
                        <c:pt idx="5">
                          <c:v>Consejera/o F6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'[4]Anexo 5'!$F$44:$K$44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671-4586-91BB-6DC65DAC303C}"/>
                  </c:ext>
                </c:extLst>
              </c15:ser>
            </c15:filteredBarSeries>
          </c:ext>
        </c:extLst>
      </c:bar3DChart>
      <c:catAx>
        <c:axId val="1368874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1368872383"/>
        <c:crosses val="autoZero"/>
        <c:auto val="1"/>
        <c:lblAlgn val="ctr"/>
        <c:lblOffset val="100"/>
        <c:noMultiLvlLbl val="0"/>
      </c:catAx>
      <c:valAx>
        <c:axId val="1368872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8874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5.2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Porcentaje de asistencia de consejeras/os a las sesiones de los consejos distritales</a:t>
            </a:r>
          </a:p>
        </c:rich>
      </c:tx>
      <c:layout>
        <c:manualLayout>
          <c:xMode val="edge"/>
          <c:yMode val="edge"/>
          <c:x val="0.125638620547384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30"/>
      <c:rotY val="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033420201844388"/>
          <c:y val="0.2526356758306002"/>
          <c:w val="0.71315441482212105"/>
          <c:h val="0.53310540772178139"/>
        </c:manualLayout>
      </c:layout>
      <c:pie3DChart>
        <c:varyColors val="1"/>
        <c:ser>
          <c:idx val="0"/>
          <c:order val="0"/>
          <c:spPr>
            <a:effectLst>
              <a:outerShdw blurRad="127000" dist="23000" dir="5400000" rotWithShape="0">
                <a:srgbClr val="000000">
                  <a:alpha val="54000"/>
                </a:srgbClr>
              </a:outerShdw>
            </a:effectLst>
          </c:spPr>
          <c:dPt>
            <c:idx val="0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C84-4DBF-81A7-0EA668FEE2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C84-4DBF-81A7-0EA668FEE2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C84-4DBF-81A7-0EA668FEE2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C84-4DBF-81A7-0EA668FEE2A5}"/>
              </c:ext>
            </c:extLst>
          </c:dPt>
          <c:dLbls>
            <c:dLbl>
              <c:idx val="0"/>
              <c:layout>
                <c:manualLayout>
                  <c:x val="6.8759579885927929E-2"/>
                  <c:y val="0.182320378537302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4-4DBF-81A7-0EA668FEE2A5}"/>
                </c:ext>
              </c:extLst>
            </c:dLbl>
            <c:dLbl>
              <c:idx val="1"/>
              <c:layout>
                <c:manualLayout>
                  <c:x val="-9.8169501024599357E-2"/>
                  <c:y val="-0.1121527157380108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4-4DBF-81A7-0EA668FEE2A5}"/>
                </c:ext>
              </c:extLst>
            </c:dLbl>
            <c:dLbl>
              <c:idx val="2"/>
              <c:layout>
                <c:manualLayout>
                  <c:x val="8.4972795167596593E-3"/>
                  <c:y val="-2.95138876785096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4-4DBF-81A7-0EA668FEE2A5}"/>
                </c:ext>
              </c:extLst>
            </c:dLbl>
            <c:dLbl>
              <c:idx val="3"/>
              <c:layout>
                <c:manualLayout>
                  <c:x val="3.9056357398131597E-2"/>
                  <c:y val="7.94444829760837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4-4DBF-81A7-0EA668FEE2A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'[5]Anexo 5'!$AF$16:$AF$19</c:f>
              <c:strCache>
                <c:ptCount val="4"/>
                <c:pt idx="0">
                  <c:v>Asistencias</c:v>
                </c:pt>
                <c:pt idx="1">
                  <c:v>Inasistencia</c:v>
                </c:pt>
                <c:pt idx="2">
                  <c:v>Inasistencia Justificadas</c:v>
                </c:pt>
                <c:pt idx="3">
                  <c:v>Vacantes</c:v>
                </c:pt>
              </c:strCache>
            </c:strRef>
          </c:cat>
          <c:val>
            <c:numRef>
              <c:f>'[5]Anexo 5'!$AG$16:$AG$19</c:f>
              <c:numCache>
                <c:formatCode>General</c:formatCode>
                <c:ptCount val="4"/>
                <c:pt idx="0">
                  <c:v>82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84-4DBF-81A7-0EA668FEE2A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Porcentaje de asistencia presidentas/es y secretarias/os 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30"/>
      <c:rotY val="16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033420201844388"/>
          <c:y val="0.2526356758306002"/>
          <c:w val="0.71315441482212105"/>
          <c:h val="0.53310540772178139"/>
        </c:manualLayout>
      </c:layout>
      <c:pie3DChart>
        <c:varyColors val="1"/>
        <c:ser>
          <c:idx val="0"/>
          <c:order val="0"/>
          <c:spPr>
            <a:solidFill>
              <a:srgbClr val="D5007F"/>
            </a:solidFill>
            <a:effectLst>
              <a:outerShdw blurRad="127000" dist="23000" dir="5400000" rotWithShape="0">
                <a:srgbClr val="000000">
                  <a:alpha val="54000"/>
                </a:srgbClr>
              </a:outerShdw>
            </a:effectLst>
          </c:spPr>
          <c:dPt>
            <c:idx val="0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5B8-439A-8BD8-7A9132922CDA}"/>
              </c:ext>
            </c:extLst>
          </c:dPt>
          <c:dPt>
            <c:idx val="1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5B8-439A-8BD8-7A9132922CDA}"/>
              </c:ext>
            </c:extLst>
          </c:dPt>
          <c:dPt>
            <c:idx val="2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5B8-439A-8BD8-7A9132922CDA}"/>
              </c:ext>
            </c:extLst>
          </c:dPt>
          <c:dPt>
            <c:idx val="3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5B8-439A-8BD8-7A9132922CDA}"/>
              </c:ext>
            </c:extLst>
          </c:dPt>
          <c:dLbls>
            <c:dLbl>
              <c:idx val="0"/>
              <c:layout>
                <c:manualLayout>
                  <c:x val="-0.13836979864057217"/>
                  <c:y val="2.70238448192948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8-439A-8BD8-7A9132922CDA}"/>
                </c:ext>
              </c:extLst>
            </c:dLbl>
            <c:dLbl>
              <c:idx val="1"/>
              <c:layout>
                <c:manualLayout>
                  <c:x val="-0.10915446762930435"/>
                  <c:y val="7.93229872171332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8-439A-8BD8-7A9132922CDA}"/>
                </c:ext>
              </c:extLst>
            </c:dLbl>
            <c:dLbl>
              <c:idx val="2"/>
              <c:layout>
                <c:manualLayout>
                  <c:x val="0.17047542340277719"/>
                  <c:y val="-0.128915453759878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8-439A-8BD8-7A9132922CDA}"/>
                </c:ext>
              </c:extLst>
            </c:dLbl>
            <c:dLbl>
              <c:idx val="3"/>
              <c:layout>
                <c:manualLayout>
                  <c:x val="0.12375972993743871"/>
                  <c:y val="1.46209636066945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8-439A-8BD8-7A9132922CD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'[5]Anexo 5'!$AF$48:$AF$51</c:f>
              <c:strCache>
                <c:ptCount val="4"/>
                <c:pt idx="0">
                  <c:v>Asistencias</c:v>
                </c:pt>
                <c:pt idx="1">
                  <c:v>Inasistencia</c:v>
                </c:pt>
                <c:pt idx="2">
                  <c:v>Inasistencia Justificadas</c:v>
                </c:pt>
                <c:pt idx="3">
                  <c:v>Vacantes</c:v>
                </c:pt>
              </c:strCache>
            </c:strRef>
          </c:cat>
          <c:val>
            <c:numRef>
              <c:f>'[5]Anexo 5'!$AG$48:$AG$51</c:f>
              <c:numCache>
                <c:formatCode>General</c:formatCode>
                <c:ptCount val="4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B8-439A-8BD8-7A9132922C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5.6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Porcentaje de asistencia de vocales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30"/>
      <c:rotY val="1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033420201844388"/>
          <c:y val="0.2526356758306002"/>
          <c:w val="0.71315441482212105"/>
          <c:h val="0.53310540772178139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65000"/>
              </a:schemeClr>
            </a:solidFill>
            <a:effectLst>
              <a:outerShdw blurRad="127000" dist="23000" dir="5400000" rotWithShape="0">
                <a:srgbClr val="000000">
                  <a:alpha val="55000"/>
                </a:srgbClr>
              </a:outerShdw>
            </a:effectLst>
          </c:spPr>
          <c:dPt>
            <c:idx val="0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35A-476E-A973-E10F9D07B725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F35A-476E-A973-E10F9D07B725}"/>
              </c:ext>
            </c:extLst>
          </c:dPt>
          <c:dPt>
            <c:idx val="2"/>
            <c:bubble3D val="0"/>
            <c:spPr>
              <a:solidFill>
                <a:srgbClr val="950054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F35A-476E-A973-E10F9D07B725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F35A-476E-A973-E10F9D07B725}"/>
              </c:ext>
            </c:extLst>
          </c:dPt>
          <c:dLbls>
            <c:dLbl>
              <c:idx val="0"/>
              <c:layout>
                <c:manualLayout>
                  <c:x val="-6.1404272190150197E-2"/>
                  <c:y val="-8.931045297980486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5A-476E-A973-E10F9D07B725}"/>
                </c:ext>
              </c:extLst>
            </c:dLbl>
            <c:dLbl>
              <c:idx val="1"/>
              <c:layout>
                <c:manualLayout>
                  <c:x val="9.6589739558910065E-2"/>
                  <c:y val="-0.116103588873745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A-476E-A973-E10F9D07B725}"/>
                </c:ext>
              </c:extLst>
            </c:dLbl>
            <c:dLbl>
              <c:idx val="2"/>
              <c:layout>
                <c:manualLayout>
                  <c:x val="6.9079806213918848E-2"/>
                  <c:y val="2.38161207946144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5A-476E-A973-E10F9D07B725}"/>
                </c:ext>
              </c:extLst>
            </c:dLbl>
            <c:dLbl>
              <c:idx val="3"/>
              <c:layout>
                <c:manualLayout>
                  <c:x val="-8.6989385602712743E-2"/>
                  <c:y val="0.1190806039730727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5A-476E-A973-E10F9D07B72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12700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'[5]Anexo 5'!$AF$75:$AF$78</c:f>
              <c:strCache>
                <c:ptCount val="4"/>
                <c:pt idx="0">
                  <c:v>Asistencias</c:v>
                </c:pt>
                <c:pt idx="1">
                  <c:v>Inasistencia</c:v>
                </c:pt>
                <c:pt idx="2">
                  <c:v>Inasistencia Justificadas</c:v>
                </c:pt>
                <c:pt idx="3">
                  <c:v>Vacantes</c:v>
                </c:pt>
              </c:strCache>
            </c:strRef>
          </c:cat>
          <c:val>
            <c:numRef>
              <c:f>'[5]Anexo 5'!$AG$75:$AG$78</c:f>
              <c:numCache>
                <c:formatCode>General</c:formatCode>
                <c:ptCount val="4"/>
                <c:pt idx="0">
                  <c:v>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5A-476E-A973-E10F9D07B72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5.1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Asistencia de consejeras/os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'[5]Anexo 5'!$AL$16</c:f>
              <c:strCache>
                <c:ptCount val="1"/>
                <c:pt idx="0">
                  <c:v>Asistencias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'[5]Anexo 5'!$AI$17:$AI$22</c:f>
              <c:strCache>
                <c:ptCount val="6"/>
                <c:pt idx="0">
                  <c:v>Consejera/o F1</c:v>
                </c:pt>
                <c:pt idx="1">
                  <c:v>Consejera/o F2</c:v>
                </c:pt>
                <c:pt idx="2">
                  <c:v>Consejera/o F3</c:v>
                </c:pt>
                <c:pt idx="3">
                  <c:v>Consejera/o F4</c:v>
                </c:pt>
                <c:pt idx="4">
                  <c:v>Consejera/o F5</c:v>
                </c:pt>
                <c:pt idx="5">
                  <c:v>Consejera/o F6</c:v>
                </c:pt>
              </c:strCache>
            </c:strRef>
          </c:cat>
          <c:val>
            <c:numRef>
              <c:f>'[5]Anexo 5'!$AL$17:$AL$22</c:f>
              <c:numCache>
                <c:formatCode>General</c:formatCode>
                <c:ptCount val="6"/>
                <c:pt idx="0">
                  <c:v>14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5-4257-A2CC-447901FC308F}"/>
            </c:ext>
          </c:extLst>
        </c:ser>
        <c:ser>
          <c:idx val="1"/>
          <c:order val="1"/>
          <c:tx>
            <c:strRef>
              <c:f>'[5]Anexo 5'!$AM$16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'[5]Anexo 5'!$AI$17:$AI$22</c:f>
              <c:strCache>
                <c:ptCount val="6"/>
                <c:pt idx="0">
                  <c:v>Consejera/o F1</c:v>
                </c:pt>
                <c:pt idx="1">
                  <c:v>Consejera/o F2</c:v>
                </c:pt>
                <c:pt idx="2">
                  <c:v>Consejera/o F3</c:v>
                </c:pt>
                <c:pt idx="3">
                  <c:v>Consejera/o F4</c:v>
                </c:pt>
                <c:pt idx="4">
                  <c:v>Consejera/o F5</c:v>
                </c:pt>
                <c:pt idx="5">
                  <c:v>Consejera/o F6</c:v>
                </c:pt>
              </c:strCache>
            </c:strRef>
          </c:cat>
          <c:val>
            <c:numRef>
              <c:f>'[5]Anexo 5'!$AM$17:$AM$22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5-4257-A2CC-447901FC30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-360423008"/>
        <c:axId val="-360420832"/>
        <c:axId val="0"/>
      </c:bar3DChart>
      <c:catAx>
        <c:axId val="-36042300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-360420832"/>
        <c:crosses val="autoZero"/>
        <c:auto val="1"/>
        <c:lblAlgn val="ctr"/>
        <c:lblOffset val="100"/>
        <c:noMultiLvlLbl val="0"/>
      </c:catAx>
      <c:valAx>
        <c:axId val="-360420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6042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5.3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Asistencia de presidentas/es y secretarias/os 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20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'[5]Anexo 5'!$X$41</c:f>
              <c:strCache>
                <c:ptCount val="1"/>
                <c:pt idx="0">
                  <c:v>Asistencia 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'[5]Anexo 5'!$W$42:$W$43</c:f>
              <c:strCache>
                <c:ptCount val="2"/>
                <c:pt idx="0">
                  <c:v>Presidenta/e</c:v>
                </c:pt>
                <c:pt idx="1">
                  <c:v>Secretaria/o</c:v>
                </c:pt>
              </c:strCache>
            </c:strRef>
          </c:cat>
          <c:val>
            <c:numRef>
              <c:f>'[5]Anexo 5'!$X$42:$X$43</c:f>
              <c:numCache>
                <c:formatCode>General</c:formatCode>
                <c:ptCount val="2"/>
                <c:pt idx="0">
                  <c:v>14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E-4372-86B6-CFB315C14925}"/>
            </c:ext>
          </c:extLst>
        </c:ser>
        <c:ser>
          <c:idx val="1"/>
          <c:order val="1"/>
          <c:tx>
            <c:strRef>
              <c:f>'[5]Anexo 5'!$Y$41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'[5]Anexo 5'!$W$42:$W$43</c:f>
              <c:strCache>
                <c:ptCount val="2"/>
                <c:pt idx="0">
                  <c:v>Presidenta/e</c:v>
                </c:pt>
                <c:pt idx="1">
                  <c:v>Secretaria/o</c:v>
                </c:pt>
              </c:strCache>
            </c:strRef>
          </c:cat>
          <c:val>
            <c:numRef>
              <c:f>'[5]Anexo 5'!$Y$42:$Y$43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E-4372-86B6-CFB315C1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360422464"/>
        <c:axId val="-360417024"/>
        <c:axId val="0"/>
      </c:bar3DChart>
      <c:catAx>
        <c:axId val="-3604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-360417024"/>
        <c:crosses val="autoZero"/>
        <c:auto val="1"/>
        <c:lblAlgn val="ctr"/>
        <c:lblOffset val="100"/>
        <c:noMultiLvlLbl val="0"/>
      </c:catAx>
      <c:valAx>
        <c:axId val="-360417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6042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5.5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Asistencia de vocales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'[5]Anexo 5'!$R$100</c:f>
              <c:strCache>
                <c:ptCount val="1"/>
                <c:pt idx="0">
                  <c:v>Asistencia 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'[5]Anexo 5'!$Q$101:$Q$103</c:f>
              <c:strCache>
                <c:ptCount val="3"/>
                <c:pt idx="0">
                  <c:v>VOE</c:v>
                </c:pt>
                <c:pt idx="1">
                  <c:v>VRFE</c:v>
                </c:pt>
                <c:pt idx="2">
                  <c:v>VCEyEC</c:v>
                </c:pt>
              </c:strCache>
            </c:strRef>
          </c:cat>
          <c:val>
            <c:numRef>
              <c:f>'[5]Anexo 5'!$R$101:$R$103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B-44F2-9FCD-8316CDA34A5B}"/>
            </c:ext>
          </c:extLst>
        </c:ser>
        <c:ser>
          <c:idx val="1"/>
          <c:order val="1"/>
          <c:tx>
            <c:strRef>
              <c:f>'[5]Anexo 5'!$S$100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'[5]Anexo 5'!$Q$101:$Q$103</c:f>
              <c:strCache>
                <c:ptCount val="3"/>
                <c:pt idx="0">
                  <c:v>VOE</c:v>
                </c:pt>
                <c:pt idx="1">
                  <c:v>VRFE</c:v>
                </c:pt>
                <c:pt idx="2">
                  <c:v>VCEyEC</c:v>
                </c:pt>
              </c:strCache>
            </c:strRef>
          </c:cat>
          <c:val>
            <c:numRef>
              <c:f>'[5]Anexo 5'!$S$101:$S$103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EB-44F2-9FCD-8316CDA34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60412672"/>
        <c:axId val="-360419200"/>
        <c:axId val="0"/>
      </c:bar3DChart>
      <c:catAx>
        <c:axId val="-3604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-360419200"/>
        <c:crosses val="autoZero"/>
        <c:auto val="1"/>
        <c:lblAlgn val="ctr"/>
        <c:lblOffset val="100"/>
        <c:noMultiLvlLbl val="0"/>
      </c:catAx>
      <c:valAx>
        <c:axId val="-360419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6041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5.7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Cobertura de asistencia e inasistencia de las consejeras y los consejeros electorales a </a:t>
            </a: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la sesión extraordinaria de los consejos distritales, por tipo de fórmula a la que fueron designados</a:t>
            </a:r>
            <a:endParaRPr lang="es-MX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2651342902142"/>
          <c:y val="1.69273892445417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4665757822876094E-2"/>
          <c:y val="0.15431956694516522"/>
          <c:w val="0.95633977878261145"/>
          <c:h val="0.67891025251483683"/>
        </c:manualLayout>
      </c:layout>
      <c:bar3DChart>
        <c:barDir val="col"/>
        <c:grouping val="stacked"/>
        <c:varyColors val="0"/>
        <c:ser>
          <c:idx val="0"/>
          <c:order val="1"/>
          <c:tx>
            <c:strRef>
              <c:f>'[5]Anexo 5'!$E$45</c:f>
              <c:strCache>
                <c:ptCount val="1"/>
                <c:pt idx="0">
                  <c:v>Asistencia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/>
            <a:sp3d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'[5]Anexo 5'!$F$43:$K$44</c:f>
              <c:multiLvlStrCache>
                <c:ptCount val="6"/>
                <c:lvl/>
                <c:lvl>
                  <c:pt idx="0">
                    <c:v>Consejera/o F1</c:v>
                  </c:pt>
                  <c:pt idx="1">
                    <c:v>Consejera/o F2</c:v>
                  </c:pt>
                  <c:pt idx="2">
                    <c:v>Consejera/o F3</c:v>
                  </c:pt>
                  <c:pt idx="3">
                    <c:v>Consejera/o F4</c:v>
                  </c:pt>
                  <c:pt idx="4">
                    <c:v>Consejera/o F5</c:v>
                  </c:pt>
                  <c:pt idx="5">
                    <c:v>Consejera/o F6</c:v>
                  </c:pt>
                </c:lvl>
              </c:multiLvlStrCache>
            </c:multiLvlStrRef>
          </c:cat>
          <c:val>
            <c:numRef>
              <c:f>'[5]Anexo 5'!$F$45:$K$45</c:f>
              <c:numCache>
                <c:formatCode>General</c:formatCode>
                <c:ptCount val="6"/>
                <c:pt idx="0">
                  <c:v>14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0-4C57-9559-33031578ACF9}"/>
            </c:ext>
          </c:extLst>
        </c:ser>
        <c:ser>
          <c:idx val="1"/>
          <c:order val="2"/>
          <c:tx>
            <c:strRef>
              <c:f>'[5]Anexo 5'!$E$46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'[5]Anexo 5'!$F$43:$K$44</c:f>
              <c:multiLvlStrCache>
                <c:ptCount val="6"/>
                <c:lvl/>
                <c:lvl>
                  <c:pt idx="0">
                    <c:v>Consejera/o F1</c:v>
                  </c:pt>
                  <c:pt idx="1">
                    <c:v>Consejera/o F2</c:v>
                  </c:pt>
                  <c:pt idx="2">
                    <c:v>Consejera/o F3</c:v>
                  </c:pt>
                  <c:pt idx="3">
                    <c:v>Consejera/o F4</c:v>
                  </c:pt>
                  <c:pt idx="4">
                    <c:v>Consejera/o F5</c:v>
                  </c:pt>
                  <c:pt idx="5">
                    <c:v>Consejera/o F6</c:v>
                  </c:pt>
                </c:lvl>
              </c:multiLvlStrCache>
            </c:multiLvlStrRef>
          </c:cat>
          <c:val>
            <c:numRef>
              <c:f>'[5]Anexo 5'!$F$46:$K$46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0-4C57-9559-33031578AC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68874047"/>
        <c:axId val="1368872383"/>
        <c:axId val="0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'[5]Anexo 5'!$F$43:$K$44</c15:sqref>
                        </c15:formulaRef>
                      </c:ext>
                    </c:extLst>
                    <c:multiLvlStrCache>
                      <c:ptCount val="6"/>
                      <c:lvl/>
                      <c:lvl>
                        <c:pt idx="0">
                          <c:v>Consejera/o F1</c:v>
                        </c:pt>
                        <c:pt idx="1">
                          <c:v>Consejera/o F2</c:v>
                        </c:pt>
                        <c:pt idx="2">
                          <c:v>Consejera/o F3</c:v>
                        </c:pt>
                        <c:pt idx="3">
                          <c:v>Consejera/o F4</c:v>
                        </c:pt>
                        <c:pt idx="4">
                          <c:v>Consejera/o F5</c:v>
                        </c:pt>
                        <c:pt idx="5">
                          <c:v>Consejera/o F6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'[5]Anexo 5'!$F$44:$K$44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180-4C57-9559-33031578ACF9}"/>
                  </c:ext>
                </c:extLst>
              </c15:ser>
            </c15:filteredBarSeries>
          </c:ext>
        </c:extLst>
      </c:bar3DChart>
      <c:catAx>
        <c:axId val="1368874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1368872383"/>
        <c:crosses val="autoZero"/>
        <c:auto val="1"/>
        <c:lblAlgn val="ctr"/>
        <c:lblOffset val="100"/>
        <c:noMultiLvlLbl val="0"/>
      </c:catAx>
      <c:valAx>
        <c:axId val="1368872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8874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'Anexo 6'!$AC$6:$AD$6</c:f>
              <c:strCache>
                <c:ptCount val="1"/>
                <c:pt idx="0">
                  <c:v>Asistencia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9CB39F-14C5-4338-BF0F-A176C9AC6F30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ABB7377-3922-4A0E-B5A8-A669DED596CF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9ED-4038-89C1-F2B8A44E89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CB295F9-B758-4D30-80A8-472895535D10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82A9E25-CFB4-4BCD-95A0-092B5342E2E6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9ED-4038-89C1-F2B8A44E89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EA02416-8A72-4D74-8CEC-61CB46817578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236C647B-DBF3-49B4-8837-DD6CAF57ED84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9ED-4038-89C1-F2B8A44E89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65CE4B8-937F-4E66-A913-7166C803F1DB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D7FF0FF0-2EA9-4CCB-9B24-D74392EB0AE8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ED-4038-89C1-F2B8A44E8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'Anexo 6'!$AB$8:$AB$9</c:f>
              <c:strCache>
                <c:ptCount val="2"/>
                <c:pt idx="0">
                  <c:v>Ord. 2019-2020
27 Enero
</c:v>
                </c:pt>
                <c:pt idx="1">
                  <c:v>Ord. 2019-2020
07 febrero
</c:v>
                </c:pt>
              </c:strCache>
            </c:strRef>
          </c:cat>
          <c:val>
            <c:numRef>
              <c:f>'Anexo 6'!$AD$8:$AD$9</c:f>
              <c:numCache>
                <c:formatCode>0.00</c:formatCode>
                <c:ptCount val="2"/>
                <c:pt idx="0">
                  <c:v>72.448979591836732</c:v>
                </c:pt>
                <c:pt idx="1">
                  <c:v>84.693877551020407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'Anexo 6'!$AC$8:$AC$11</c15:f>
                <c15:dlblRangeCache>
                  <c:ptCount val="4"/>
                  <c:pt idx="0">
                    <c:v>71</c:v>
                  </c:pt>
                  <c:pt idx="1">
                    <c:v>83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9ED-4038-89C1-F2B8A44E8922}"/>
            </c:ext>
          </c:extLst>
        </c:ser>
        <c:ser>
          <c:idx val="1"/>
          <c:order val="1"/>
          <c:tx>
            <c:strRef>
              <c:f>'Anexo 6'!$AE$6:$AF$6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6471718192786444E-3"/>
                  <c:y val="6.8256489444583929E-2"/>
                </c:manualLayout>
              </c:layout>
              <c:tx>
                <c:rich>
                  <a:bodyPr/>
                  <a:lstStyle/>
                  <a:p>
                    <a:fld id="{06F320F4-A19D-4BC8-8579-72E3C3C26F4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4871B669-E352-48BD-925D-36692CE16599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9ED-4038-89C1-F2B8A44E8922}"/>
                </c:ext>
              </c:extLst>
            </c:dLbl>
            <c:dLbl>
              <c:idx val="1"/>
              <c:layout>
                <c:manualLayout>
                  <c:x val="-1.8823906064262146E-3"/>
                  <c:y val="5.8457263792191225E-2"/>
                </c:manualLayout>
              </c:layout>
              <c:tx>
                <c:rich>
                  <a:bodyPr/>
                  <a:lstStyle/>
                  <a:p>
                    <a:fld id="{3D63C831-E311-4A77-89EA-1D371B9B647B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7717083D-EEA6-46BD-BC4D-0BEE9D824D72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9ED-4038-89C1-F2B8A44E89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59F94D1-E9E4-4ECE-A8D8-6B484EDD3113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B913A3E9-1142-40A1-BF39-DC6A876E35E0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9ED-4038-89C1-F2B8A44E89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A633873-4927-41CA-B326-BC24BF473233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1AF05BBC-A26E-4AAF-861B-21199E713E0B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9ED-4038-89C1-F2B8A44E8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'Anexo 6'!$AB$8:$AB$9</c:f>
              <c:strCache>
                <c:ptCount val="2"/>
                <c:pt idx="0">
                  <c:v>Ord. 2019-2020
27 Enero
</c:v>
                </c:pt>
                <c:pt idx="1">
                  <c:v>Ord. 2019-2020
07 febrero
</c:v>
                </c:pt>
              </c:strCache>
            </c:strRef>
          </c:cat>
          <c:val>
            <c:numRef>
              <c:f>'Anexo 6'!$AF$8:$AF$9</c:f>
              <c:numCache>
                <c:formatCode>0.00</c:formatCode>
                <c:ptCount val="2"/>
                <c:pt idx="0">
                  <c:v>20.408163265306122</c:v>
                </c:pt>
                <c:pt idx="1">
                  <c:v>14.285714285714285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'Anexo 6'!$AE$8:$AE$11</c15:f>
                <c15:dlblRangeCache>
                  <c:ptCount val="4"/>
                  <c:pt idx="0">
                    <c:v>20</c:v>
                  </c:pt>
                  <c:pt idx="1">
                    <c:v>14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09ED-4038-89C1-F2B8A44E8922}"/>
            </c:ext>
          </c:extLst>
        </c:ser>
        <c:ser>
          <c:idx val="2"/>
          <c:order val="2"/>
          <c:tx>
            <c:strRef>
              <c:f>'Anexo 6'!$AG$6:$AH$6</c:f>
              <c:strCache>
                <c:ptCount val="1"/>
                <c:pt idx="0">
                  <c:v>Justificaciones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3290FCE-D186-4620-920E-40FE1A9E27D1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43A9C9EC-F6F8-48FD-90D2-9AA40BA602A3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ED-4038-89C1-F2B8A44E89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373FE00-F1A5-4DA5-8721-69AD9B708654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DBB4D1E3-ED03-4B1E-8BDE-630E23114B32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9ED-4038-89C1-F2B8A44E89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DC70D2A-622E-4D2F-BBF2-FAAA082DA350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8C47A076-D7D0-4741-BD46-13A21DA65EF2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9ED-4038-89C1-F2B8A44E89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66C24EB-7667-48A3-9C5C-8450D36D491C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7FED0C0C-5D7E-4071-909E-8543620162BD}" type="VALUE">
                      <a:rPr lang="en-US"/>
                      <a:pPr/>
                      <a:t>[VALOR]</a:t>
                    </a:fld>
                    <a:endParaRPr lang="es-MX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9ED-4038-89C1-F2B8A44E8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'Anexo 6'!$AB$8:$AB$9</c:f>
              <c:strCache>
                <c:ptCount val="2"/>
                <c:pt idx="0">
                  <c:v>Ord. 2019-2020
27 Enero
</c:v>
                </c:pt>
                <c:pt idx="1">
                  <c:v>Ord. 2019-2020
07 febrero
</c:v>
                </c:pt>
              </c:strCache>
            </c:strRef>
          </c:cat>
          <c:val>
            <c:numRef>
              <c:f>'Anexo 6'!$AH$8:$AH$9</c:f>
              <c:numCache>
                <c:formatCode>0.00</c:formatCode>
                <c:ptCount val="2"/>
                <c:pt idx="0">
                  <c:v>0</c:v>
                </c:pt>
                <c:pt idx="1">
                  <c:v>1.0204081632653061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'Anexo 6'!$AG$8:$AG$11</c15:f>
                <c15:dlblRangeCache>
                  <c:ptCount val="4"/>
                  <c:pt idx="0">
                    <c:v>0</c:v>
                  </c:pt>
                  <c:pt idx="1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ED-4038-89C1-F2B8A44E8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5381647"/>
        <c:axId val="1605394543"/>
      </c:barChart>
      <c:catAx>
        <c:axId val="1605381647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05394543"/>
        <c:crosses val="autoZero"/>
        <c:auto val="1"/>
        <c:lblAlgn val="ctr"/>
        <c:lblOffset val="100"/>
        <c:noMultiLvlLbl val="0"/>
      </c:catAx>
      <c:valAx>
        <c:axId val="160539454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05381647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>
                <a:latin typeface="Arial" panose="020B0604020202020204" pitchFamily="34" charset="0"/>
                <a:cs typeface="Arial" panose="020B0604020202020204" pitchFamily="34" charset="0"/>
              </a:rPr>
              <a:t>Gráfica</a:t>
            </a:r>
            <a:r>
              <a:rPr lang="es-MX" sz="1000" baseline="0">
                <a:latin typeface="Arial" panose="020B0604020202020204" pitchFamily="34" charset="0"/>
                <a:cs typeface="Arial" panose="020B0604020202020204" pitchFamily="34" charset="0"/>
              </a:rPr>
              <a:t> 6.1.2 </a:t>
            </a:r>
          </a:p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aseline="0"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</a:p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>
                <a:latin typeface="Arial" panose="020B0604020202020204" pitchFamily="34" charset="0"/>
                <a:cs typeface="Arial" panose="020B0604020202020204" pitchFamily="34" charset="0"/>
              </a:rPr>
              <a:t>Asistencia de las representaciones de partidos políticos nacionales a las sesiones de los consejos distritales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1728398065773362E-2"/>
          <c:y val="0.27076923076923076"/>
          <c:w val="0.95171467096494811"/>
          <c:h val="0.522478133394088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'[4]Anexo 6'!$D$36:$J$36</c:f>
              <c:strCache>
                <c:ptCount val="7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PVEM</c:v>
                </c:pt>
                <c:pt idx="4">
                  <c:v>PT</c:v>
                </c:pt>
                <c:pt idx="5">
                  <c:v>MC</c:v>
                </c:pt>
                <c:pt idx="6">
                  <c:v>MORENA</c:v>
                </c:pt>
              </c:strCache>
            </c:strRef>
          </c:cat>
          <c:val>
            <c:numRef>
              <c:f>'[4]Anexo 6'!$D$37:$J$37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0-8944-4CC8-9C01-23164A574964}"/>
            </c:ext>
          </c:extLst>
        </c:ser>
        <c:ser>
          <c:idx val="1"/>
          <c:order val="1"/>
          <c:spPr>
            <a:solidFill>
              <a:schemeClr val="bg1"/>
            </a:solidFill>
            <a:scene3d>
              <a:camera prst="orthographicFront"/>
              <a:lightRig rig="threePt" dir="t"/>
            </a:scene3d>
            <a:sp3d prstMaterial="matte">
              <a:bevelT w="63500" h="63500" prst="artDeco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8944-4CC8-9C01-23164A57496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8944-4CC8-9C01-23164A574964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8944-4CC8-9C01-23164A574964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8944-4CC8-9C01-23164A574964}"/>
              </c:ext>
            </c:extLst>
          </c:dPt>
          <c:dPt>
            <c:idx val="4"/>
            <c:invertIfNegative val="0"/>
            <c:bubble3D val="0"/>
            <c:spPr>
              <a:solidFill>
                <a:srgbClr val="EAEAEA"/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944-4CC8-9C01-23164A57496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8944-4CC8-9C01-23164A574964}"/>
              </c:ext>
            </c:extLst>
          </c:dPt>
          <c:dPt>
            <c:idx val="6"/>
            <c:invertIfNegative val="0"/>
            <c:bubble3D val="0"/>
            <c:spPr>
              <a:solidFill>
                <a:srgbClr val="EAEAEA"/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8944-4CC8-9C01-23164A57496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944-4CC8-9C01-23164A5749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'[4]Anexo 6'!$D$36:$J$36</c:f>
              <c:strCache>
                <c:ptCount val="7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PVEM</c:v>
                </c:pt>
                <c:pt idx="4">
                  <c:v>PT</c:v>
                </c:pt>
                <c:pt idx="5">
                  <c:v>MC</c:v>
                </c:pt>
                <c:pt idx="6">
                  <c:v>MORENA</c:v>
                </c:pt>
              </c:strCache>
            </c:strRef>
          </c:cat>
          <c:val>
            <c:numRef>
              <c:f>'[4]Anexo 6'!$D$38:$J$38</c:f>
              <c:numCache>
                <c:formatCode>General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944-4CC8-9C01-23164A574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0420288"/>
        <c:axId val="-360425184"/>
      </c:barChart>
      <c:catAx>
        <c:axId val="-36042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60425184"/>
        <c:crosses val="autoZero"/>
        <c:auto val="1"/>
        <c:lblAlgn val="ctr"/>
        <c:lblOffset val="100"/>
        <c:noMultiLvlLbl val="0"/>
      </c:catAx>
      <c:valAx>
        <c:axId val="-360425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604202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800" b="1"/>
              <a:t>Gráfica 1</a:t>
            </a:r>
          </a:p>
          <a:p>
            <a:pPr>
              <a:defRPr/>
            </a:pPr>
            <a:r>
              <a:rPr lang="en-US" sz="800" b="1"/>
              <a:t>Proceso Electoral Local Extraordinario 2019</a:t>
            </a:r>
            <a:endParaRPr lang="es-MX" sz="800" b="1"/>
          </a:p>
          <a:p>
            <a:pPr>
              <a:defRPr/>
            </a:pPr>
            <a:r>
              <a:rPr lang="es-MX" sz="800" b="1"/>
              <a:t>Distribución relativa de vacantes y cargos ocupados de consejeras/os electorales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0566981402278322E-2"/>
          <c:y val="0.29750043289193651"/>
          <c:w val="0.94827126224229819"/>
          <c:h val="0.5494340432550054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'[2]Anexo 1'!$V$14</c:f>
              <c:strCache>
                <c:ptCount val="1"/>
                <c:pt idx="0">
                  <c:v>Plazas cubiertas</c:v>
                </c:pt>
              </c:strCache>
            </c:strRef>
          </c:tx>
          <c:spPr>
            <a:gradFill>
              <a:gsLst>
                <a:gs pos="75000">
                  <a:srgbClr val="FF33CC"/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4016598735918954E-2"/>
                  <c:y val="-8.442579852338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D-4E37-A38A-7D085F0CF8E2}"/>
                </c:ext>
              </c:extLst>
            </c:dLbl>
            <c:dLbl>
              <c:idx val="1"/>
              <c:layout>
                <c:manualLayout>
                  <c:x val="1.4005811157109138E-2"/>
                  <c:y val="-8.0405522403226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D-4E37-A38A-7D085F0CF8E2}"/>
                </c:ext>
              </c:extLst>
            </c:dLbl>
            <c:dLbl>
              <c:idx val="2"/>
              <c:layout>
                <c:manualLayout>
                  <c:x val="1.4005811157109095E-2"/>
                  <c:y val="-8.0405522403226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D-4E37-A38A-7D085F0CF8E2}"/>
                </c:ext>
              </c:extLst>
            </c:dLbl>
            <c:dLbl>
              <c:idx val="3"/>
              <c:layout>
                <c:manualLayout>
                  <c:x val="1.6367918930973172E-2"/>
                  <c:y val="-7.6385246283064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D-4E37-A38A-7D085F0CF8E2}"/>
                </c:ext>
              </c:extLst>
            </c:dLbl>
            <c:dLbl>
              <c:idx val="4"/>
              <c:layout>
                <c:manualLayout>
                  <c:x val="1.6367918930973259E-2"/>
                  <c:y val="-7.2364970162903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D-4E37-A38A-7D085F0CF8E2}"/>
                </c:ext>
              </c:extLst>
            </c:dLbl>
            <c:dLbl>
              <c:idx val="5"/>
              <c:layout>
                <c:manualLayout>
                  <c:x val="1.8707149598050921E-2"/>
                  <c:y val="-7.2364970162903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D-4E37-A38A-7D085F0CF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'[2]Anexo 1'!$W$12:$AB$12</c:f>
              <c:strCache>
                <c:ptCount val="6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</c:strCache>
            </c:strRef>
          </c:cat>
          <c:val>
            <c:numRef>
              <c:f>'[2]Anexo 1'!$W$14:$AB$14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CD-4E37-A38A-7D085F0CF8E2}"/>
            </c:ext>
          </c:extLst>
        </c:ser>
        <c:ser>
          <c:idx val="1"/>
          <c:order val="1"/>
          <c:tx>
            <c:strRef>
              <c:f>'[2]Anexo 1'!$V$13</c:f>
              <c:strCache>
                <c:ptCount val="1"/>
                <c:pt idx="0">
                  <c:v>Vacantes</c:v>
                </c:pt>
              </c:strCache>
            </c:strRef>
          </c:tx>
          <c:spPr>
            <a:gradFill>
              <a:gsLst>
                <a:gs pos="62000">
                  <a:srgbClr val="92D050"/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8896862190912595E-2"/>
                  <c:y val="-6.834469404274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E37-A38A-7D085F0CF8E2}"/>
                </c:ext>
              </c:extLst>
            </c:dLbl>
            <c:dLbl>
              <c:idx val="1"/>
              <c:layout>
                <c:manualLayout>
                  <c:x val="2.1258969964776653E-2"/>
                  <c:y val="-7.2364970162903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E37-A38A-7D085F0CF8E2}"/>
                </c:ext>
              </c:extLst>
            </c:dLbl>
            <c:dLbl>
              <c:idx val="2"/>
              <c:layout>
                <c:manualLayout>
                  <c:x val="1.8896862190912619E-2"/>
                  <c:y val="-7.2364970162903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D-4E37-A38A-7D085F0CF8E2}"/>
                </c:ext>
              </c:extLst>
            </c:dLbl>
            <c:dLbl>
              <c:idx val="3"/>
              <c:layout>
                <c:manualLayout>
                  <c:x val="1.4172646643184463E-2"/>
                  <c:y val="-7.2364970162903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D-4E37-A38A-7D085F0CF8E2}"/>
                </c:ext>
              </c:extLst>
            </c:dLbl>
            <c:dLbl>
              <c:idx val="4"/>
              <c:layout>
                <c:manualLayout>
                  <c:x val="1.8896862190912619E-2"/>
                  <c:y val="-6.834469404274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D-4E37-A38A-7D085F0CF8E2}"/>
                </c:ext>
              </c:extLst>
            </c:dLbl>
            <c:dLbl>
              <c:idx val="5"/>
              <c:layout>
                <c:manualLayout>
                  <c:x val="1.1810538869320385E-2"/>
                  <c:y val="-7.2364970162903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D-4E37-A38A-7D085F0CF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'[2]Anexo 1'!$W$12:$AB$12</c:f>
              <c:strCache>
                <c:ptCount val="6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</c:strCache>
            </c:strRef>
          </c:cat>
          <c:val>
            <c:numRef>
              <c:f>'[2]Anexo 1'!$W$13:$AB$13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ACD-4E37-A38A-7D085F0CF8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3"/>
        <c:gapDepth val="74"/>
        <c:shape val="cylinder"/>
        <c:axId val="1037948304"/>
        <c:axId val="1037955376"/>
        <c:axId val="0"/>
      </c:bar3DChart>
      <c:catAx>
        <c:axId val="103794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7955376"/>
        <c:crosses val="autoZero"/>
        <c:auto val="1"/>
        <c:lblAlgn val="ctr"/>
        <c:lblOffset val="100"/>
        <c:noMultiLvlLbl val="0"/>
      </c:catAx>
      <c:valAx>
        <c:axId val="1037955376"/>
        <c:scaling>
          <c:orientation val="minMax"/>
          <c:min val="0.2"/>
        </c:scaling>
        <c:delete val="1"/>
        <c:axPos val="l"/>
        <c:numFmt formatCode="0%" sourceLinked="1"/>
        <c:majorTickMark val="out"/>
        <c:minorTickMark val="none"/>
        <c:tickLblPos val="nextTo"/>
        <c:crossAx val="103794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888831535941754"/>
          <c:y val="0.92411681339619312"/>
          <c:w val="0.31400769414060031"/>
          <c:h val="6.78426343634842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6.1.2</a:t>
            </a:r>
          </a:p>
          <a:p>
            <a:pPr>
              <a:defRPr sz="105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</a:p>
          <a:p>
            <a:pPr>
              <a:defRPr sz="105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Porcentaje de asistencia e inasistencia de las representaciones de los partidos políticos nacionales a la sesión de los consejos distritales</a:t>
            </a:r>
            <a:endParaRPr lang="es-MX" sz="1050" b="1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'[4]Anexo 6'!$B$49</c:f>
              <c:strCache>
                <c:ptCount val="1"/>
                <c:pt idx="0">
                  <c:v>Asistencia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'[4]Anexo 6'!$D$47:$J$48</c:f>
              <c:multiLvlStrCache>
                <c:ptCount val="7"/>
                <c:lvl/>
                <c:lvl>
                  <c:pt idx="0">
                    <c:v>PAN</c:v>
                  </c:pt>
                  <c:pt idx="1">
                    <c:v>PRI</c:v>
                  </c:pt>
                  <c:pt idx="2">
                    <c:v>PRD</c:v>
                  </c:pt>
                  <c:pt idx="3">
                    <c:v>PVEM</c:v>
                  </c:pt>
                  <c:pt idx="4">
                    <c:v>PT</c:v>
                  </c:pt>
                  <c:pt idx="5">
                    <c:v>MC</c:v>
                  </c:pt>
                  <c:pt idx="6">
                    <c:v>MORENA</c:v>
                  </c:pt>
                </c:lvl>
              </c:multiLvlStrCache>
            </c:multiLvlStrRef>
          </c:cat>
          <c:val>
            <c:numRef>
              <c:f>'[4]Anexo 6'!$D$49:$J$49</c:f>
              <c:numCache>
                <c:formatCode>General</c:formatCode>
                <c:ptCount val="7"/>
                <c:pt idx="0">
                  <c:v>0.8571428571428571</c:v>
                </c:pt>
                <c:pt idx="1">
                  <c:v>0.9285714285714286</c:v>
                </c:pt>
                <c:pt idx="2">
                  <c:v>0.7857142857142857</c:v>
                </c:pt>
                <c:pt idx="3">
                  <c:v>0.7857142857142857</c:v>
                </c:pt>
                <c:pt idx="4">
                  <c:v>0.6428571428571429</c:v>
                </c:pt>
                <c:pt idx="5">
                  <c:v>0.6428571428571429</c:v>
                </c:pt>
                <c:pt idx="6">
                  <c:v>0.8571428571428571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4-4B2D-8934-5EFC306E881E}"/>
            </c:ext>
          </c:extLst>
        </c:ser>
        <c:ser>
          <c:idx val="1"/>
          <c:order val="1"/>
          <c:tx>
            <c:strRef>
              <c:f>'[4]Anexo 6'!$B$50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'[4]Anexo 6'!$D$47:$J$48</c:f>
              <c:multiLvlStrCache>
                <c:ptCount val="7"/>
                <c:lvl/>
                <c:lvl>
                  <c:pt idx="0">
                    <c:v>PAN</c:v>
                  </c:pt>
                  <c:pt idx="1">
                    <c:v>PRI</c:v>
                  </c:pt>
                  <c:pt idx="2">
                    <c:v>PRD</c:v>
                  </c:pt>
                  <c:pt idx="3">
                    <c:v>PVEM</c:v>
                  </c:pt>
                  <c:pt idx="4">
                    <c:v>PT</c:v>
                  </c:pt>
                  <c:pt idx="5">
                    <c:v>MC</c:v>
                  </c:pt>
                  <c:pt idx="6">
                    <c:v>MORENA</c:v>
                  </c:pt>
                </c:lvl>
              </c:multiLvlStrCache>
            </c:multiLvlStrRef>
          </c:cat>
          <c:val>
            <c:numRef>
              <c:f>'[4]Anexo 6'!$D$50:$J$50</c:f>
              <c:numCache>
                <c:formatCode>General</c:formatCode>
                <c:ptCount val="7"/>
                <c:pt idx="0">
                  <c:v>0.14285714285714285</c:v>
                </c:pt>
                <c:pt idx="1">
                  <c:v>7.1428571428571425E-2</c:v>
                </c:pt>
                <c:pt idx="2">
                  <c:v>0.21428571428571427</c:v>
                </c:pt>
                <c:pt idx="3">
                  <c:v>0.21428571428571427</c:v>
                </c:pt>
                <c:pt idx="4">
                  <c:v>0.35714285714285715</c:v>
                </c:pt>
                <c:pt idx="5">
                  <c:v>0.35714285714285715</c:v>
                </c:pt>
                <c:pt idx="6">
                  <c:v>0.14285714285714285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C4-4B2D-8934-5EFC306E8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991383776"/>
        <c:axId val="1991385856"/>
      </c:barChart>
      <c:catAx>
        <c:axId val="199138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385856"/>
        <c:crosses val="autoZero"/>
        <c:auto val="1"/>
        <c:lblAlgn val="ctr"/>
        <c:lblOffset val="100"/>
        <c:noMultiLvlLbl val="0"/>
      </c:catAx>
      <c:valAx>
        <c:axId val="1991385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9138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6.1</a:t>
            </a:r>
          </a:p>
          <a:p>
            <a:pPr>
              <a:defRPr sz="105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  <a:endParaRPr lang="es-MX" sz="1000" b="1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05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Cobertura de asistencia (%) de las representaciones de los partidos políticos nacionales a la sesión de los consejos distritales</a:t>
            </a:r>
            <a:endParaRPr lang="es-MX" sz="1000" b="1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0"/>
      <c:rotY val="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051821679112922E-3"/>
          <c:y val="0.22831050228310501"/>
          <c:w val="0.97963340122199571"/>
          <c:h val="0.591107575594146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'Anexo 6'!$D$74:$J$74</c:f>
              <c:strCache>
                <c:ptCount val="7"/>
                <c:pt idx="0">
                  <c:v>85.7%</c:v>
                </c:pt>
                <c:pt idx="1">
                  <c:v>92.9%</c:v>
                </c:pt>
                <c:pt idx="2">
                  <c:v>78.6%</c:v>
                </c:pt>
                <c:pt idx="3">
                  <c:v>78.6%</c:v>
                </c:pt>
                <c:pt idx="4">
                  <c:v>64.3%</c:v>
                </c:pt>
                <c:pt idx="5">
                  <c:v>64.3%</c:v>
                </c:pt>
                <c:pt idx="6">
                  <c:v>85.7%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777777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FD10-4B85-912B-F6990E2940BB}"/>
              </c:ext>
            </c:extLst>
          </c:dPt>
          <c:dPt>
            <c:idx val="1"/>
            <c:invertIfNegative val="0"/>
            <c:bubble3D val="0"/>
            <c:spPr>
              <a:solidFill>
                <a:srgbClr val="EAEAEA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FD10-4B85-912B-F6990E2940BB}"/>
              </c:ext>
            </c:extLst>
          </c:dPt>
          <c:dPt>
            <c:idx val="2"/>
            <c:invertIfNegative val="0"/>
            <c:bubble3D val="0"/>
            <c:spPr>
              <a:solidFill>
                <a:srgbClr val="96969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FD10-4B85-912B-F6990E2940B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FD10-4B85-912B-F6990E2940B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FD10-4B85-912B-F6990E2940B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FD10-4B85-912B-F6990E2940B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FD10-4B85-912B-F6990E2940BB}"/>
              </c:ext>
            </c:extLst>
          </c:dPt>
          <c:dPt>
            <c:idx val="7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FD10-4B85-912B-F6990E2940BB}"/>
              </c:ext>
            </c:extLst>
          </c:dPt>
          <c:dLbls>
            <c:dLbl>
              <c:idx val="0"/>
              <c:layout>
                <c:manualLayout>
                  <c:x val="1.9671750418003746E-3"/>
                  <c:y val="-3.044145247721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10-4B85-912B-F6990E2940BB}"/>
                </c:ext>
              </c:extLst>
            </c:dLbl>
            <c:dLbl>
              <c:idx val="1"/>
              <c:layout>
                <c:manualLayout>
                  <c:x val="-2.9530962144062108E-3"/>
                  <c:y val="-3.0562626548727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0-4B85-912B-F6990E2940BB}"/>
                </c:ext>
              </c:extLst>
            </c:dLbl>
            <c:dLbl>
              <c:idx val="2"/>
              <c:layout>
                <c:manualLayout>
                  <c:x val="0"/>
                  <c:y val="-2.6690167821578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0-4B85-912B-F6990E2940BB}"/>
                </c:ext>
              </c:extLst>
            </c:dLbl>
            <c:dLbl>
              <c:idx val="3"/>
              <c:layout>
                <c:manualLayout>
                  <c:x val="-9.5212989591662598E-6"/>
                  <c:y val="-3.042792187369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10-4B85-912B-F6990E2940BB}"/>
                </c:ext>
              </c:extLst>
            </c:dLbl>
            <c:dLbl>
              <c:idx val="4"/>
              <c:layout>
                <c:manualLayout>
                  <c:x val="0"/>
                  <c:y val="-3.040116134673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10-4B85-912B-F6990E2940BB}"/>
                </c:ext>
              </c:extLst>
            </c:dLbl>
            <c:dLbl>
              <c:idx val="5"/>
              <c:layout>
                <c:manualLayout>
                  <c:x val="1.9671750418003694E-3"/>
                  <c:y val="-3.0347038932657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10-4B85-912B-F6990E2940BB}"/>
                </c:ext>
              </c:extLst>
            </c:dLbl>
            <c:dLbl>
              <c:idx val="6"/>
              <c:layout>
                <c:manualLayout>
                  <c:x val="-5.0238853919377371E-4"/>
                  <c:y val="-2.277711728387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10-4B85-912B-F6990E2940BB}"/>
                </c:ext>
              </c:extLst>
            </c:dLbl>
            <c:dLbl>
              <c:idx val="7"/>
              <c:layout>
                <c:manualLayout>
                  <c:x val="1.7511722399247854E-3"/>
                  <c:y val="-2.2925352562425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10-4B85-912B-F6990E2940BB}"/>
                </c:ext>
              </c:extLst>
            </c:dLbl>
            <c:dLbl>
              <c:idx val="8"/>
              <c:layout>
                <c:manualLayout>
                  <c:x val="4.3287097083107304E-3"/>
                  <c:y val="-7.9908675799086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10-4B85-912B-F6990E2940B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'[4]Anexo 6'!$D$47:$K$48</c:f>
              <c:multiLvlStrCache>
                <c:ptCount val="8"/>
                <c:lvl/>
                <c:lvl>
                  <c:pt idx="0">
                    <c:v>PAN</c:v>
                  </c:pt>
                  <c:pt idx="1">
                    <c:v>PRI</c:v>
                  </c:pt>
                  <c:pt idx="2">
                    <c:v>PRD</c:v>
                  </c:pt>
                  <c:pt idx="3">
                    <c:v>PVEM</c:v>
                  </c:pt>
                  <c:pt idx="4">
                    <c:v>PT</c:v>
                  </c:pt>
                  <c:pt idx="5">
                    <c:v>MC</c:v>
                  </c:pt>
                  <c:pt idx="6">
                    <c:v>MORENA</c:v>
                  </c:pt>
                  <c:pt idx="7">
                    <c:v>Total</c:v>
                  </c:pt>
                </c:lvl>
              </c:multiLvlStrCache>
            </c:multiLvlStrRef>
          </c:cat>
          <c:val>
            <c:numRef>
              <c:f>'[4]Anexo 6'!$D$49:$K$49</c:f>
              <c:numCache>
                <c:formatCode>General</c:formatCode>
                <c:ptCount val="8"/>
                <c:pt idx="0">
                  <c:v>0.8571428571428571</c:v>
                </c:pt>
                <c:pt idx="1">
                  <c:v>0.9285714285714286</c:v>
                </c:pt>
                <c:pt idx="2">
                  <c:v>0.7857142857142857</c:v>
                </c:pt>
                <c:pt idx="3">
                  <c:v>0.7857142857142857</c:v>
                </c:pt>
                <c:pt idx="4">
                  <c:v>0.6428571428571429</c:v>
                </c:pt>
                <c:pt idx="5">
                  <c:v>0.6428571428571429</c:v>
                </c:pt>
                <c:pt idx="6">
                  <c:v>0.8571428571428571</c:v>
                </c:pt>
                <c:pt idx="7">
                  <c:v>0.72448979591836737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D10-4B85-912B-F6990E29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gapDepth val="80"/>
        <c:shape val="cylinder"/>
        <c:axId val="1991383776"/>
        <c:axId val="1991385856"/>
        <c:axId val="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'[4]Anexo 6'!$B$50</c15:sqref>
                        </c15:formulaRef>
                      </c:ext>
                    </c:extLst>
                    <c:strCache>
                      <c:ptCount val="1"/>
                      <c:pt idx="0">
                        <c:v>Inasistencia</c:v>
                      </c:pt>
                    </c:strCache>
                  </c:strRef>
                </c:tx>
                <c:spPr>
                  <a:solidFill>
                    <a:srgbClr val="FF33CC"/>
                  </a:solidFill>
                  <a:ln>
                    <a:noFill/>
                  </a:ln>
                  <a:effectLst/>
                  <a:scene3d>
                    <a:camera prst="orthographicFront"/>
                    <a:lightRig rig="threePt" dir="t"/>
                  </a:scene3d>
                  <a:sp3d>
                    <a:bevelT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7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s-MX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'[4]Anexo 6'!$D$47:$K$48</c15:sqref>
                        </c15:formulaRef>
                      </c:ext>
                    </c:extLst>
                    <c:multiLvlStrCache>
                      <c:ptCount val="8"/>
                      <c:lvl/>
                      <c:lvl>
                        <c:pt idx="0">
                          <c:v>PAN</c:v>
                        </c:pt>
                        <c:pt idx="1">
                          <c:v>PRI</c:v>
                        </c:pt>
                        <c:pt idx="2">
                          <c:v>PRD</c:v>
                        </c:pt>
                        <c:pt idx="3">
                          <c:v>PVEM</c:v>
                        </c:pt>
                        <c:pt idx="4">
                          <c:v>PT</c:v>
                        </c:pt>
                        <c:pt idx="5">
                          <c:v>MC</c:v>
                        </c:pt>
                        <c:pt idx="6">
                          <c:v>MORENA</c:v>
                        </c:pt>
                        <c:pt idx="7">
                          <c:v>Total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'[4]Anexo 6'!$D$50:$K$50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0.14285714285714285</c:v>
                      </c:pt>
                      <c:pt idx="1">
                        <c:v>7.1428571428571425E-2</c:v>
                      </c:pt>
                      <c:pt idx="2">
                        <c:v>0.21428571428571427</c:v>
                      </c:pt>
                      <c:pt idx="3">
                        <c:v>0.21428571428571427</c:v>
                      </c:pt>
                      <c:pt idx="4">
                        <c:v>0.35714285714285715</c:v>
                      </c:pt>
                      <c:pt idx="5">
                        <c:v>0.35714285714285715</c:v>
                      </c:pt>
                      <c:pt idx="6">
                        <c:v>0.14285714285714285</c:v>
                      </c:pt>
                      <c:pt idx="7">
                        <c:v>0.27551020408163263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2-FD10-4B85-912B-F6990E2940BB}"/>
                  </c:ext>
                </c:extLst>
              </c15:ser>
            </c15:filteredBarSeries>
          </c:ext>
        </c:extLst>
      </c:bar3DChart>
      <c:catAx>
        <c:axId val="1991383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1991385856"/>
        <c:crosses val="autoZero"/>
        <c:auto val="1"/>
        <c:lblAlgn val="ctr"/>
        <c:lblOffset val="100"/>
        <c:tickLblSkip val="1"/>
        <c:noMultiLvlLbl val="0"/>
      </c:catAx>
      <c:valAx>
        <c:axId val="1991385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9138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>
                <a:latin typeface="Arial" panose="020B0604020202020204" pitchFamily="34" charset="0"/>
                <a:cs typeface="Arial" panose="020B0604020202020204" pitchFamily="34" charset="0"/>
              </a:rPr>
              <a:t>Gráfica</a:t>
            </a:r>
            <a:r>
              <a:rPr lang="es-MX" sz="1000" baseline="0">
                <a:latin typeface="Arial" panose="020B0604020202020204" pitchFamily="34" charset="0"/>
                <a:cs typeface="Arial" panose="020B0604020202020204" pitchFamily="34" charset="0"/>
              </a:rPr>
              <a:t> 6.1.2 </a:t>
            </a:r>
          </a:p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aseline="0"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</a:p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>
                <a:latin typeface="Arial" panose="020B0604020202020204" pitchFamily="34" charset="0"/>
                <a:cs typeface="Arial" panose="020B0604020202020204" pitchFamily="34" charset="0"/>
              </a:rPr>
              <a:t>Asistencia de las representaciones de partidos políticos nacionales a las sesiones de los consejos distritales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1728398065773362E-2"/>
          <c:y val="0.27076923076923076"/>
          <c:w val="0.95171467096494811"/>
          <c:h val="0.522478133394088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'[5]Anexo 6'!$D$36:$J$36</c:f>
              <c:strCache>
                <c:ptCount val="7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PVEM</c:v>
                </c:pt>
                <c:pt idx="4">
                  <c:v>PT</c:v>
                </c:pt>
                <c:pt idx="5">
                  <c:v>MC</c:v>
                </c:pt>
                <c:pt idx="6">
                  <c:v>MORENA</c:v>
                </c:pt>
              </c:strCache>
            </c:strRef>
          </c:cat>
          <c:val>
            <c:numRef>
              <c:f>'[5]Anexo 6'!$D$37:$J$37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0-1BC0-4B4E-A97C-F947446BE38D}"/>
            </c:ext>
          </c:extLst>
        </c:ser>
        <c:ser>
          <c:idx val="1"/>
          <c:order val="1"/>
          <c:spPr>
            <a:solidFill>
              <a:schemeClr val="bg1"/>
            </a:solidFill>
            <a:scene3d>
              <a:camera prst="orthographicFront"/>
              <a:lightRig rig="threePt" dir="t"/>
            </a:scene3d>
            <a:sp3d prstMaterial="matte">
              <a:bevelT w="63500" h="63500" prst="artDeco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1BC0-4B4E-A97C-F947446BE38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1BC0-4B4E-A97C-F947446BE38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1BC0-4B4E-A97C-F947446BE38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1BC0-4B4E-A97C-F947446BE38D}"/>
              </c:ext>
            </c:extLst>
          </c:dPt>
          <c:dPt>
            <c:idx val="4"/>
            <c:invertIfNegative val="0"/>
            <c:bubble3D val="0"/>
            <c:spPr>
              <a:solidFill>
                <a:srgbClr val="EAEAEA"/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1BC0-4B4E-A97C-F947446BE38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1BC0-4B4E-A97C-F947446BE38D}"/>
              </c:ext>
            </c:extLst>
          </c:dPt>
          <c:dPt>
            <c:idx val="6"/>
            <c:invertIfNegative val="0"/>
            <c:bubble3D val="0"/>
            <c:spPr>
              <a:solidFill>
                <a:srgbClr val="EAEAEA"/>
              </a:solidFill>
              <a:scene3d>
                <a:camera prst="orthographicFront"/>
                <a:lightRig rig="threePt" dir="t"/>
              </a:scene3d>
              <a:sp3d prstMaterial="matte">
                <a:bevelT w="63500" h="63500" prst="artDeco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1BC0-4B4E-A97C-F947446BE38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BC0-4B4E-A97C-F947446BE3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'[5]Anexo 6'!$D$36:$J$36</c:f>
              <c:strCache>
                <c:ptCount val="7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PVEM</c:v>
                </c:pt>
                <c:pt idx="4">
                  <c:v>PT</c:v>
                </c:pt>
                <c:pt idx="5">
                  <c:v>MC</c:v>
                </c:pt>
                <c:pt idx="6">
                  <c:v>MORENA</c:v>
                </c:pt>
              </c:strCache>
            </c:strRef>
          </c:cat>
          <c:val>
            <c:numRef>
              <c:f>'[5]Anexo 6'!$D$38:$J$38</c:f>
              <c:numCache>
                <c:formatCode>General</c:formatCode>
                <c:ptCount val="7"/>
                <c:pt idx="0">
                  <c:v>10</c:v>
                </c:pt>
                <c:pt idx="1">
                  <c:v>14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BC0-4B4E-A97C-F947446BE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0420288"/>
        <c:axId val="-360425184"/>
      </c:barChart>
      <c:catAx>
        <c:axId val="-36042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60425184"/>
        <c:crosses val="autoZero"/>
        <c:auto val="1"/>
        <c:lblAlgn val="ctr"/>
        <c:lblOffset val="100"/>
        <c:noMultiLvlLbl val="0"/>
      </c:catAx>
      <c:valAx>
        <c:axId val="-360425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604202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6.1.2</a:t>
            </a:r>
          </a:p>
          <a:p>
            <a:pPr>
              <a:defRPr sz="105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</a:p>
          <a:p>
            <a:pPr>
              <a:defRPr sz="105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Porcentaje de asistencia e inasistencia de las representaciones de los partidos políticos nacionales a la sesión de los consejos distritales</a:t>
            </a:r>
            <a:endParaRPr lang="es-MX" sz="1050" b="1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'[5]Anexo 6'!$B$49</c:f>
              <c:strCache>
                <c:ptCount val="1"/>
                <c:pt idx="0">
                  <c:v>Asistencia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/>
            <a:sp3d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'[5]Anexo 6'!$D$47:$J$48</c:f>
              <c:multiLvlStrCache>
                <c:ptCount val="7"/>
                <c:lvl/>
                <c:lvl>
                  <c:pt idx="0">
                    <c:v>PAN</c:v>
                  </c:pt>
                  <c:pt idx="1">
                    <c:v>PRI</c:v>
                  </c:pt>
                  <c:pt idx="2">
                    <c:v>PRD</c:v>
                  </c:pt>
                  <c:pt idx="3">
                    <c:v>PVEM</c:v>
                  </c:pt>
                  <c:pt idx="4">
                    <c:v>PT</c:v>
                  </c:pt>
                  <c:pt idx="5">
                    <c:v>MC</c:v>
                  </c:pt>
                  <c:pt idx="6">
                    <c:v>MORENA</c:v>
                  </c:pt>
                </c:lvl>
              </c:multiLvlStrCache>
            </c:multiLvlStrRef>
          </c:cat>
          <c:val>
            <c:numRef>
              <c:f>'[5]Anexo 6'!$D$49:$J$49</c:f>
              <c:numCache>
                <c:formatCode>General</c:formatCode>
                <c:ptCount val="7"/>
                <c:pt idx="0">
                  <c:v>0.7142857142857143</c:v>
                </c:pt>
                <c:pt idx="1">
                  <c:v>1</c:v>
                </c:pt>
                <c:pt idx="2">
                  <c:v>0.8571428571428571</c:v>
                </c:pt>
                <c:pt idx="3">
                  <c:v>0.8571428571428571</c:v>
                </c:pt>
                <c:pt idx="4">
                  <c:v>0.8571428571428571</c:v>
                </c:pt>
                <c:pt idx="5">
                  <c:v>0.8571428571428571</c:v>
                </c:pt>
                <c:pt idx="6">
                  <c:v>0.7857142857142857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F-4099-A2C9-C69600B9DB0D}"/>
            </c:ext>
          </c:extLst>
        </c:ser>
        <c:ser>
          <c:idx val="1"/>
          <c:order val="1"/>
          <c:tx>
            <c:strRef>
              <c:f>'[5]Anexo 6'!$B$50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  <a:sp3d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'[5]Anexo 6'!$D$47:$J$48</c:f>
              <c:multiLvlStrCache>
                <c:ptCount val="7"/>
                <c:lvl/>
                <c:lvl>
                  <c:pt idx="0">
                    <c:v>PAN</c:v>
                  </c:pt>
                  <c:pt idx="1">
                    <c:v>PRI</c:v>
                  </c:pt>
                  <c:pt idx="2">
                    <c:v>PRD</c:v>
                  </c:pt>
                  <c:pt idx="3">
                    <c:v>PVEM</c:v>
                  </c:pt>
                  <c:pt idx="4">
                    <c:v>PT</c:v>
                  </c:pt>
                  <c:pt idx="5">
                    <c:v>MC</c:v>
                  </c:pt>
                  <c:pt idx="6">
                    <c:v>MORENA</c:v>
                  </c:pt>
                </c:lvl>
              </c:multiLvlStrCache>
            </c:multiLvlStrRef>
          </c:cat>
          <c:val>
            <c:numRef>
              <c:f>'[5]Anexo 6'!$D$50:$J$50</c:f>
              <c:numCache>
                <c:formatCode>General</c:formatCode>
                <c:ptCount val="7"/>
                <c:pt idx="0">
                  <c:v>0.2857142857142857</c:v>
                </c:pt>
                <c:pt idx="1">
                  <c:v>0</c:v>
                </c:pt>
                <c:pt idx="2">
                  <c:v>0.14285714285714285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0.21428571428571427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F-4099-A2C9-C69600B9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shape val="box"/>
        <c:axId val="1991383776"/>
        <c:axId val="1991385856"/>
        <c:axId val="0"/>
      </c:bar3DChart>
      <c:catAx>
        <c:axId val="199138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385856"/>
        <c:crosses val="autoZero"/>
        <c:auto val="1"/>
        <c:lblAlgn val="ctr"/>
        <c:lblOffset val="100"/>
        <c:noMultiLvlLbl val="0"/>
      </c:catAx>
      <c:valAx>
        <c:axId val="1991385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9138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6.1</a:t>
            </a:r>
          </a:p>
          <a:p>
            <a:pPr>
              <a:defRPr sz="105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  <a:endParaRPr lang="es-MX" sz="1000" b="1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05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Cobertura de asistencia (%) de las representaciones de los partidos políticos nacionales a la sesión de los consejos distritales</a:t>
            </a:r>
            <a:endParaRPr lang="es-MX" sz="1000" b="1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0"/>
      <c:rotY val="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051821679112922E-3"/>
          <c:y val="0.22831050228310501"/>
          <c:w val="0.97963340122199571"/>
          <c:h val="0.591107575594146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'[5]Anexo 6'!$B$49</c:f>
              <c:strCache>
                <c:ptCount val="1"/>
                <c:pt idx="0">
                  <c:v>Asistencia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777777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9EBC-44BC-8BDC-888B604AB5FE}"/>
              </c:ext>
            </c:extLst>
          </c:dPt>
          <c:dPt>
            <c:idx val="1"/>
            <c:invertIfNegative val="0"/>
            <c:bubble3D val="0"/>
            <c:spPr>
              <a:solidFill>
                <a:srgbClr val="EAEAEA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9EBC-44BC-8BDC-888B604AB5FE}"/>
              </c:ext>
            </c:extLst>
          </c:dPt>
          <c:dPt>
            <c:idx val="2"/>
            <c:invertIfNegative val="0"/>
            <c:bubble3D val="0"/>
            <c:spPr>
              <a:solidFill>
                <a:srgbClr val="96969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9EBC-44BC-8BDC-888B604AB5FE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9EBC-44BC-8BDC-888B604AB5F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9EBC-44BC-8BDC-888B604AB5F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9EBC-44BC-8BDC-888B604AB5F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9EBC-44BC-8BDC-888B604AB5FE}"/>
              </c:ext>
            </c:extLst>
          </c:dPt>
          <c:dPt>
            <c:idx val="7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9EBC-44BC-8BDC-888B604AB5FE}"/>
              </c:ext>
            </c:extLst>
          </c:dPt>
          <c:dLbls>
            <c:dLbl>
              <c:idx val="0"/>
              <c:layout>
                <c:manualLayout>
                  <c:x val="1.9671750418003746E-3"/>
                  <c:y val="-3.044145247721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BC-44BC-8BDC-888B604AB5FE}"/>
                </c:ext>
              </c:extLst>
            </c:dLbl>
            <c:dLbl>
              <c:idx val="1"/>
              <c:layout>
                <c:manualLayout>
                  <c:x val="-2.9530962144062108E-3"/>
                  <c:y val="-3.0562626548727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BC-44BC-8BDC-888B604AB5FE}"/>
                </c:ext>
              </c:extLst>
            </c:dLbl>
            <c:dLbl>
              <c:idx val="2"/>
              <c:layout>
                <c:manualLayout>
                  <c:x val="0"/>
                  <c:y val="-2.6690167821578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BC-44BC-8BDC-888B604AB5FE}"/>
                </c:ext>
              </c:extLst>
            </c:dLbl>
            <c:dLbl>
              <c:idx val="3"/>
              <c:layout>
                <c:manualLayout>
                  <c:x val="-9.5212989591662598E-6"/>
                  <c:y val="-3.042792187369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BC-44BC-8BDC-888B604AB5FE}"/>
                </c:ext>
              </c:extLst>
            </c:dLbl>
            <c:dLbl>
              <c:idx val="4"/>
              <c:layout>
                <c:manualLayout>
                  <c:x val="0"/>
                  <c:y val="-3.040116134673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BC-44BC-8BDC-888B604AB5FE}"/>
                </c:ext>
              </c:extLst>
            </c:dLbl>
            <c:dLbl>
              <c:idx val="5"/>
              <c:layout>
                <c:manualLayout>
                  <c:x val="1.9671750418003694E-3"/>
                  <c:y val="-3.0347038932657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BC-44BC-8BDC-888B604AB5FE}"/>
                </c:ext>
              </c:extLst>
            </c:dLbl>
            <c:dLbl>
              <c:idx val="6"/>
              <c:layout>
                <c:manualLayout>
                  <c:x val="-5.0238853919377371E-4"/>
                  <c:y val="-2.277711728387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BC-44BC-8BDC-888B604AB5FE}"/>
                </c:ext>
              </c:extLst>
            </c:dLbl>
            <c:dLbl>
              <c:idx val="7"/>
              <c:layout>
                <c:manualLayout>
                  <c:x val="1.7511722399247854E-3"/>
                  <c:y val="-2.2925352562425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BC-44BC-8BDC-888B604AB5FE}"/>
                </c:ext>
              </c:extLst>
            </c:dLbl>
            <c:dLbl>
              <c:idx val="8"/>
              <c:layout>
                <c:manualLayout>
                  <c:x val="4.3287097083107304E-3"/>
                  <c:y val="-7.9908675799086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BC-44BC-8BDC-888B604AB5F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'[5]Anexo 6'!$D$47:$K$48</c:f>
              <c:multiLvlStrCache>
                <c:ptCount val="8"/>
                <c:lvl/>
                <c:lvl>
                  <c:pt idx="0">
                    <c:v>PAN</c:v>
                  </c:pt>
                  <c:pt idx="1">
                    <c:v>PRI</c:v>
                  </c:pt>
                  <c:pt idx="2">
                    <c:v>PRD</c:v>
                  </c:pt>
                  <c:pt idx="3">
                    <c:v>PVEM</c:v>
                  </c:pt>
                  <c:pt idx="4">
                    <c:v>PT</c:v>
                  </c:pt>
                  <c:pt idx="5">
                    <c:v>MC</c:v>
                  </c:pt>
                  <c:pt idx="6">
                    <c:v>MORENA</c:v>
                  </c:pt>
                  <c:pt idx="7">
                    <c:v>Total</c:v>
                  </c:pt>
                </c:lvl>
              </c:multiLvlStrCache>
            </c:multiLvlStrRef>
          </c:cat>
          <c:val>
            <c:numRef>
              <c:f>'[5]Anexo 6'!$D$49:$K$49</c:f>
              <c:numCache>
                <c:formatCode>General</c:formatCode>
                <c:ptCount val="8"/>
                <c:pt idx="0">
                  <c:v>0.7142857142857143</c:v>
                </c:pt>
                <c:pt idx="1">
                  <c:v>1</c:v>
                </c:pt>
                <c:pt idx="2">
                  <c:v>0.8571428571428571</c:v>
                </c:pt>
                <c:pt idx="3">
                  <c:v>0.8571428571428571</c:v>
                </c:pt>
                <c:pt idx="4">
                  <c:v>0.8571428571428571</c:v>
                </c:pt>
                <c:pt idx="5">
                  <c:v>0.8571428571428571</c:v>
                </c:pt>
                <c:pt idx="6">
                  <c:v>0.7857142857142857</c:v>
                </c:pt>
                <c:pt idx="7">
                  <c:v>0.84693877551020413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BC-44BC-8BDC-888B604AB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gapDepth val="80"/>
        <c:shape val="cylinder"/>
        <c:axId val="1991383776"/>
        <c:axId val="1991385856"/>
        <c:axId val="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'[5]Anexo 6'!$B$50</c15:sqref>
                        </c15:formulaRef>
                      </c:ext>
                    </c:extLst>
                    <c:strCache>
                      <c:ptCount val="1"/>
                      <c:pt idx="0">
                        <c:v>Inasistencia</c:v>
                      </c:pt>
                    </c:strCache>
                  </c:strRef>
                </c:tx>
                <c:spPr>
                  <a:solidFill>
                    <a:srgbClr val="FF33CC"/>
                  </a:solidFill>
                  <a:ln>
                    <a:noFill/>
                  </a:ln>
                  <a:effectLst/>
                  <a:scene3d>
                    <a:camera prst="orthographicFront"/>
                    <a:lightRig rig="threePt" dir="t"/>
                  </a:scene3d>
                  <a:sp3d>
                    <a:bevelT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7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s-MX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'[5]Anexo 6'!$D$47:$K$48</c15:sqref>
                        </c15:formulaRef>
                      </c:ext>
                    </c:extLst>
                    <c:multiLvlStrCache>
                      <c:ptCount val="8"/>
                      <c:lvl/>
                      <c:lvl>
                        <c:pt idx="0">
                          <c:v>PAN</c:v>
                        </c:pt>
                        <c:pt idx="1">
                          <c:v>PRI</c:v>
                        </c:pt>
                        <c:pt idx="2">
                          <c:v>PRD</c:v>
                        </c:pt>
                        <c:pt idx="3">
                          <c:v>PVEM</c:v>
                        </c:pt>
                        <c:pt idx="4">
                          <c:v>PT</c:v>
                        </c:pt>
                        <c:pt idx="5">
                          <c:v>MC</c:v>
                        </c:pt>
                        <c:pt idx="6">
                          <c:v>MORENA</c:v>
                        </c:pt>
                        <c:pt idx="7">
                          <c:v>Total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'[5]Anexo 6'!$D$50:$K$50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0.2857142857142857</c:v>
                      </c:pt>
                      <c:pt idx="1">
                        <c:v>0</c:v>
                      </c:pt>
                      <c:pt idx="2">
                        <c:v>0.14285714285714285</c:v>
                      </c:pt>
                      <c:pt idx="3">
                        <c:v>0.14285714285714285</c:v>
                      </c:pt>
                      <c:pt idx="4">
                        <c:v>0.14285714285714285</c:v>
                      </c:pt>
                      <c:pt idx="5">
                        <c:v>0.14285714285714285</c:v>
                      </c:pt>
                      <c:pt idx="6">
                        <c:v>0.21428571428571427</c:v>
                      </c:pt>
                      <c:pt idx="7">
                        <c:v>0.15306122448979592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2-9EBC-44BC-8BDC-888B604AB5FE}"/>
                  </c:ext>
                </c:extLst>
              </c15:ser>
            </c15:filteredBarSeries>
          </c:ext>
        </c:extLst>
      </c:bar3DChart>
      <c:catAx>
        <c:axId val="1991383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1991385856"/>
        <c:crosses val="autoZero"/>
        <c:auto val="1"/>
        <c:lblAlgn val="ctr"/>
        <c:lblOffset val="100"/>
        <c:tickLblSkip val="1"/>
        <c:noMultiLvlLbl val="0"/>
      </c:catAx>
      <c:valAx>
        <c:axId val="1991385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9138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9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6.1.1 </a:t>
            </a:r>
          </a:p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9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</a:p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900" b="1" i="0" baseline="0">
                <a:effectLst/>
              </a:rPr>
              <a:t>Porcentaje de asistencia de representantes de partidos políticos nacionales por entidad a las sesiones de los consejos distritales</a:t>
            </a:r>
            <a:endParaRPr lang="es-MX" sz="9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'Anexo 6.1'!$N$53</c:f>
              <c:strCache>
                <c:ptCount val="1"/>
                <c:pt idx="0">
                  <c:v>% Asistencia</c:v>
                </c:pt>
              </c:strCache>
            </c:strRef>
          </c:tx>
          <c:spPr>
            <a:solidFill>
              <a:srgbClr val="95005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'Anexo 6.1'!$M$57:$M$58</c:f>
              <c:strCache>
                <c:ptCount val="2"/>
                <c:pt idx="0">
                  <c:v>Coahuila</c:v>
                </c:pt>
                <c:pt idx="1">
                  <c:v>Hidalgo </c:v>
                </c:pt>
              </c:strCache>
            </c:strRef>
          </c:cat>
          <c:val>
            <c:numRef>
              <c:f>'Anexo 6.1'!$N$57:$N$58</c:f>
              <c:numCache>
                <c:formatCode>0.0%</c:formatCode>
                <c:ptCount val="2"/>
                <c:pt idx="0">
                  <c:v>0.77551020408163263</c:v>
                </c:pt>
                <c:pt idx="1">
                  <c:v>0.91836734693877553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7-46D0-8A18-BA7A161F361F}"/>
            </c:ext>
          </c:extLst>
        </c:ser>
        <c:ser>
          <c:idx val="1"/>
          <c:order val="1"/>
          <c:tx>
            <c:strRef>
              <c:f>'Anexo 6.1'!$O$53</c:f>
              <c:strCache>
                <c:ptCount val="1"/>
                <c:pt idx="0">
                  <c:v>% Inasistencia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'Anexo 6.1'!$M$57:$M$58</c:f>
              <c:strCache>
                <c:ptCount val="2"/>
                <c:pt idx="0">
                  <c:v>Coahuila</c:v>
                </c:pt>
                <c:pt idx="1">
                  <c:v>Hidalgo </c:v>
                </c:pt>
              </c:strCache>
            </c:strRef>
          </c:cat>
          <c:val>
            <c:numRef>
              <c:f>'Anexo 6.1'!$O$57:$O$58</c:f>
              <c:numCache>
                <c:formatCode>0.0%</c:formatCode>
                <c:ptCount val="2"/>
                <c:pt idx="0">
                  <c:v>0.22448979591836735</c:v>
                </c:pt>
                <c:pt idx="1">
                  <c:v>8.1632653061224483E-2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E7-46D0-8A18-BA7A161F3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6"/>
        <c:shape val="box"/>
        <c:axId val="580944640"/>
        <c:axId val="580945472"/>
        <c:axId val="0"/>
      </c:bar3DChart>
      <c:catAx>
        <c:axId val="5809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580945472"/>
        <c:crosses val="autoZero"/>
        <c:auto val="1"/>
        <c:lblAlgn val="ctr"/>
        <c:lblOffset val="100"/>
        <c:noMultiLvlLbl val="0"/>
      </c:catAx>
      <c:valAx>
        <c:axId val="5809454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58094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9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6.1.1 </a:t>
            </a:r>
          </a:p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9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</a:p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900" b="1" i="0" baseline="0">
                <a:effectLst/>
              </a:rPr>
              <a:t>Porcentaje de asistencia de representantes de partidos políticos nacionales por entidad a las sesiones de los consejos distritales</a:t>
            </a:r>
            <a:endParaRPr lang="es-MX" sz="9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'[4]Anexo 6.1'!$N$6</c:f>
              <c:strCache>
                <c:ptCount val="1"/>
                <c:pt idx="0">
                  <c:v>% Asistencia</c:v>
                </c:pt>
              </c:strCache>
            </c:strRef>
          </c:tx>
          <c:spPr>
            <a:solidFill>
              <a:srgbClr val="950054"/>
            </a:solidFill>
            <a:ln>
              <a:noFill/>
            </a:ln>
            <a:effectLst/>
            <a:sp3d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'[4]Anexo 6.1'!$M$10:$M$11</c:f>
              <c:strCache>
                <c:ptCount val="2"/>
                <c:pt idx="0">
                  <c:v>Coahuila</c:v>
                </c:pt>
                <c:pt idx="1">
                  <c:v>Hidalgo </c:v>
                </c:pt>
              </c:strCache>
            </c:strRef>
          </c:cat>
          <c:val>
            <c:numRef>
              <c:f>'[4]Anexo 6.1'!$N$10:$N$11</c:f>
              <c:numCache>
                <c:formatCode>General</c:formatCode>
                <c:ptCount val="2"/>
                <c:pt idx="0">
                  <c:v>0.63265306122448983</c:v>
                </c:pt>
                <c:pt idx="1">
                  <c:v>0.81632653061224492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3-42FE-B841-505519A24854}"/>
            </c:ext>
          </c:extLst>
        </c:ser>
        <c:ser>
          <c:idx val="1"/>
          <c:order val="1"/>
          <c:tx>
            <c:strRef>
              <c:f>'[4]Anexo 6.1'!$O$6</c:f>
              <c:strCache>
                <c:ptCount val="1"/>
                <c:pt idx="0">
                  <c:v>% Inasistencia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/>
            <a:sp3d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'[4]Anexo 6.1'!$M$10:$M$11</c:f>
              <c:strCache>
                <c:ptCount val="2"/>
                <c:pt idx="0">
                  <c:v>Coahuila</c:v>
                </c:pt>
                <c:pt idx="1">
                  <c:v>Hidalgo </c:v>
                </c:pt>
              </c:strCache>
            </c:strRef>
          </c:cat>
          <c:val>
            <c:numRef>
              <c:f>'[4]Anexo 6.1'!$O$10:$O$11</c:f>
              <c:numCache>
                <c:formatCode>General</c:formatCode>
                <c:ptCount val="2"/>
                <c:pt idx="0">
                  <c:v>0.36734693877551022</c:v>
                </c:pt>
                <c:pt idx="1">
                  <c:v>0.18367346938775511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3-42FE-B841-505519A24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6"/>
        <c:shape val="box"/>
        <c:axId val="580944640"/>
        <c:axId val="580945472"/>
        <c:axId val="0"/>
      </c:bar3DChart>
      <c:catAx>
        <c:axId val="5809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580945472"/>
        <c:crosses val="autoZero"/>
        <c:auto val="1"/>
        <c:lblAlgn val="ctr"/>
        <c:lblOffset val="100"/>
        <c:noMultiLvlLbl val="0"/>
      </c:catAx>
      <c:valAx>
        <c:axId val="580945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8094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7.2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  <a:endParaRPr lang="es-MX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Distribución relativa de los representantes de los partidos políticos locales acreditados ante los consejos distritales según su condición de asistencia a la sesión extraordinaria</a:t>
            </a:r>
            <a:endParaRPr lang="es-MX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8.7452081462871478E-2"/>
          <c:y val="1.0092012132664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30"/>
      <c:rotY val="6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'[4]Anexo 6.2 '!$B$52</c:f>
              <c:strCache>
                <c:ptCount val="1"/>
                <c:pt idx="0">
                  <c:v>Partidos Locales</c:v>
                </c:pt>
              </c:strCache>
            </c:strRef>
          </c:tx>
          <c:spPr>
            <a:effectLst>
              <a:outerShdw blurRad="127000" dist="23000" dir="5400000" rotWithShape="0">
                <a:srgbClr val="000000">
                  <a:alpha val="55000"/>
                </a:srgbClr>
              </a:outerShdw>
            </a:effectLst>
          </c:spPr>
          <c:dPt>
            <c:idx val="0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0ED1-4B08-9422-E892537006E7}"/>
              </c:ext>
            </c:extLst>
          </c:dPt>
          <c:dPt>
            <c:idx val="1"/>
            <c:bubble3D val="0"/>
            <c:spPr>
              <a:solidFill>
                <a:srgbClr val="B2B2B2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0ED1-4B08-9422-E892537006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0ED1-4B08-9422-E892537006E7}"/>
              </c:ext>
            </c:extLst>
          </c:dPt>
          <c:dLbls>
            <c:dLbl>
              <c:idx val="0"/>
              <c:layout>
                <c:manualLayout>
                  <c:x val="-0.10871065394954631"/>
                  <c:y val="-0.2261797484706600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E293CCF-B77F-41CE-9703-A1DE3ECB5554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EF26D595-7B56-42F8-9DA3-3F3FE7136B26}" type="PERCENTAG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ED1-4B08-9422-E892537006E7}"/>
                </c:ext>
              </c:extLst>
            </c:dLbl>
            <c:dLbl>
              <c:idx val="1"/>
              <c:layout>
                <c:manualLayout>
                  <c:x val="0.12807759377870848"/>
                  <c:y val="0.1232942810053666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C19E3FB-71DC-469F-8324-E09A8C904498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6DD5A74B-AB39-469D-A7D0-BA8D2C4C7A80}" type="PERCENTAG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25136685168445"/>
                      <c:h val="8.949433532296965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ED1-4B08-9422-E892537006E7}"/>
                </c:ext>
              </c:extLst>
            </c:dLbl>
            <c:dLbl>
              <c:idx val="2"/>
              <c:layout>
                <c:manualLayout>
                  <c:x val="0.26572437179832759"/>
                  <c:y val="9.16509658340774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1-4B08-9422-E89253700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'[4]Anexo 6.2 '!$A$53:$A$55</c:f>
              <c:strCache>
                <c:ptCount val="3"/>
                <c:pt idx="0">
                  <c:v>Asistencia</c:v>
                </c:pt>
                <c:pt idx="1">
                  <c:v>Inasistencias</c:v>
                </c:pt>
                <c:pt idx="2">
                  <c:v>Inasistencias justificadas</c:v>
                </c:pt>
              </c:strCache>
            </c:strRef>
          </c:cat>
          <c:val>
            <c:numRef>
              <c:f>'[4]Anexo 6.2 '!$B$53:$B$55</c:f>
              <c:numCache>
                <c:formatCode>General</c:formatCode>
                <c:ptCount val="3"/>
                <c:pt idx="0">
                  <c:v>24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D1-4B08-9422-E892537006E7}"/>
            </c:ext>
          </c:extLst>
        </c:ser>
        <c:ser>
          <c:idx val="1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8-0ED1-4B08-9422-E892537006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'[4]Anexo 6.2 '!$A$53:$A$55</c:f>
              <c:strCache>
                <c:ptCount val="3"/>
                <c:pt idx="0">
                  <c:v>Asistencia</c:v>
                </c:pt>
                <c:pt idx="1">
                  <c:v>Inasistencias</c:v>
                </c:pt>
                <c:pt idx="2">
                  <c:v>Inasistencias justificadas</c:v>
                </c:pt>
              </c:strCache>
            </c:strRef>
          </c:cat>
          <c:val>
            <c:numRef>
              <c:f>'Anexo 6.2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ED1-4B08-9422-E892537006E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Gráfica 7.2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Proceso Electoral Local 2019-2020</a:t>
            </a:r>
            <a:endParaRPr lang="es-MX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Distribución relativa de los representantes de los partidos políticos locales acreditados ante los consejos distritales según su condición de asistencia a la sesión extraordinaria</a:t>
            </a:r>
            <a:endParaRPr lang="es-MX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8.7452081462871478E-2"/>
          <c:y val="1.0092012132664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30"/>
      <c:rotY val="6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'[5]Anexo 6.2 '!$B$52</c:f>
              <c:strCache>
                <c:ptCount val="1"/>
                <c:pt idx="0">
                  <c:v>Partidos Locales</c:v>
                </c:pt>
              </c:strCache>
            </c:strRef>
          </c:tx>
          <c:spPr>
            <a:effectLst>
              <a:outerShdw blurRad="127000" dist="23000" dir="5400000" rotWithShape="0">
                <a:srgbClr val="000000">
                  <a:alpha val="55000"/>
                </a:srgbClr>
              </a:outerShdw>
            </a:effectLst>
          </c:spPr>
          <c:dPt>
            <c:idx val="0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58C-4290-84BA-C7AA1B3DF3F4}"/>
              </c:ext>
            </c:extLst>
          </c:dPt>
          <c:dPt>
            <c:idx val="1"/>
            <c:bubble3D val="0"/>
            <c:spPr>
              <a:solidFill>
                <a:srgbClr val="B2B2B2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58C-4290-84BA-C7AA1B3DF3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58C-4290-84BA-C7AA1B3DF3F4}"/>
              </c:ext>
            </c:extLst>
          </c:dPt>
          <c:dLbls>
            <c:dLbl>
              <c:idx val="0"/>
              <c:layout>
                <c:manualLayout>
                  <c:x val="-0.10871065394954631"/>
                  <c:y val="-0.2261797484706600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E293CCF-B77F-41CE-9703-A1DE3ECB5554}" type="CATEGORYNAME">
                      <a:rPr lang="en-US" sz="800">
                        <a:solidFill>
                          <a:sysClr val="windowText" lastClr="000000"/>
                        </a:solidFill>
                      </a:rPr>
                      <a:pPr>
                        <a:defRPr sz="8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sz="8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EF26D595-7B56-42F8-9DA3-3F3FE7136B26}" type="PERCENTAGE">
                      <a:rPr lang="en-US" sz="800" baseline="0">
                        <a:solidFill>
                          <a:sysClr val="windowText" lastClr="000000"/>
                        </a:solidFill>
                      </a:rPr>
                      <a:pPr>
                        <a:defRPr sz="8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sz="8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58C-4290-84BA-C7AA1B3DF3F4}"/>
                </c:ext>
              </c:extLst>
            </c:dLbl>
            <c:dLbl>
              <c:idx val="1"/>
              <c:layout>
                <c:manualLayout>
                  <c:x val="0.14205233720952851"/>
                  <c:y val="-1.757428286783584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C19E3FB-71DC-469F-8324-E09A8C904498}" type="CATEGORYNAME">
                      <a:rPr lang="en-US" sz="800">
                        <a:solidFill>
                          <a:sysClr val="windowText" lastClr="000000"/>
                        </a:solidFill>
                      </a:rPr>
                      <a:pPr>
                        <a:defRPr sz="8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sz="8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6DD5A74B-AB39-469D-A7D0-BA8D2C4C7A80}" type="PERCENTAGE">
                      <a:rPr lang="en-US" sz="800" baseline="0">
                        <a:solidFill>
                          <a:sysClr val="windowText" lastClr="000000"/>
                        </a:solidFill>
                      </a:rPr>
                      <a:pPr>
                        <a:defRPr sz="8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sz="8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62869577343227"/>
                      <c:h val="0.113643328553205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58C-4290-84BA-C7AA1B3DF3F4}"/>
                </c:ext>
              </c:extLst>
            </c:dLbl>
            <c:dLbl>
              <c:idx val="2"/>
              <c:layout>
                <c:manualLayout>
                  <c:x val="0.26572437179832759"/>
                  <c:y val="9.16509658340774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C-4290-84BA-C7AA1B3DF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'[5]Anexo 6.2 '!$A$53:$A$55</c:f>
              <c:strCache>
                <c:ptCount val="3"/>
                <c:pt idx="0">
                  <c:v>Asistencia</c:v>
                </c:pt>
                <c:pt idx="1">
                  <c:v>Inasistencias</c:v>
                </c:pt>
                <c:pt idx="2">
                  <c:v>Inasistencias justificadas</c:v>
                </c:pt>
              </c:strCache>
            </c:strRef>
          </c:cat>
          <c:val>
            <c:numRef>
              <c:f>'[5]Anexo 6.2 '!$B$53:$B$55</c:f>
              <c:numCache>
                <c:formatCode>General</c:formatCode>
                <c:ptCount val="3"/>
                <c:pt idx="0">
                  <c:v>44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8C-4290-84BA-C7AA1B3DF3F4}"/>
            </c:ext>
          </c:extLst>
        </c:ser>
        <c:ser>
          <c:idx val="1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8-258C-4290-84BA-C7AA1B3DF3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'[5]Anexo 6.2 '!$A$53:$A$55</c:f>
              <c:strCache>
                <c:ptCount val="3"/>
                <c:pt idx="0">
                  <c:v>Asistencia</c:v>
                </c:pt>
                <c:pt idx="1">
                  <c:v>Inasistencias</c:v>
                </c:pt>
                <c:pt idx="2">
                  <c:v>Inasistencias justificadas</c:v>
                </c:pt>
              </c:strCache>
            </c:strRef>
          </c:cat>
          <c:val>
            <c:numRef>
              <c:f>'Anexo 6.2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8C-4290-84BA-C7AA1B3DF3F4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s-MX" sz="1100"/>
              <a:t>Gráfica 3</a:t>
            </a:r>
          </a:p>
          <a:p>
            <a:pPr>
              <a:defRPr/>
            </a:pPr>
            <a:r>
              <a:rPr lang="es-MX" sz="900"/>
              <a:t>Sesiones de los consejos distritales, por tipo de sesión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28938823272090985"/>
          <c:y val="0.17928550597841938"/>
          <c:w val="0.41289041994750653"/>
          <c:h val="0.68815069991251088"/>
        </c:manualLayout>
      </c:layout>
      <c:doughnutChart>
        <c:varyColors val="1"/>
        <c:ser>
          <c:idx val="0"/>
          <c:order val="0"/>
          <c:tx>
            <c:strRef>
              <c:f>'Anexo 2'!$R$5</c:f>
              <c:strCache>
                <c:ptCount val="1"/>
                <c:pt idx="0">
                  <c:v>Número</c:v>
                </c:pt>
              </c:strCache>
            </c:strRef>
          </c:tx>
          <c:spPr>
            <a:solidFill>
              <a:srgbClr val="D5007F"/>
            </a:solidFill>
          </c:spPr>
          <c:dPt>
            <c:idx val="0"/>
            <c:bubble3D val="0"/>
            <c:spPr>
              <a:solidFill>
                <a:srgbClr val="D5007F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21-4322-ABE2-8AC9F64F64B4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A4-49E2-8DFA-7742699022A2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73A-4BFA-BBBD-ED44EF2B2C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'Anexo 2'!$Q$6:$Q$7</c:f>
              <c:strCache>
                <c:ptCount val="2"/>
                <c:pt idx="0">
                  <c:v>Ordinaria</c:v>
                </c:pt>
                <c:pt idx="1">
                  <c:v>Extraordinaria</c:v>
                </c:pt>
              </c:strCache>
            </c:strRef>
          </c:cat>
          <c:val>
            <c:numRef>
              <c:f>'Anexo 2'!$R$6:$R$7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4-49E2-8DFA-7742699022A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5.2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Porcentaje de asistencia de consejeras/os a las sesiones de los consejos distritales</a:t>
            </a:r>
          </a:p>
        </c:rich>
      </c:tx>
      <c:layout>
        <c:manualLayout>
          <c:xMode val="edge"/>
          <c:yMode val="edge"/>
          <c:x val="0.125638620547384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30"/>
      <c:rotY val="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033420201844388"/>
          <c:y val="0.2526356758306002"/>
          <c:w val="0.71315441482212105"/>
          <c:h val="0.53310540772178139"/>
        </c:manualLayout>
      </c:layout>
      <c:pie3DChart>
        <c:varyColors val="1"/>
        <c:ser>
          <c:idx val="0"/>
          <c:order val="0"/>
          <c:spPr>
            <a:effectLst>
              <a:outerShdw blurRad="127000" dist="23000" dir="5400000" rotWithShape="0">
                <a:srgbClr val="000000">
                  <a:alpha val="54000"/>
                </a:srgbClr>
              </a:outerShdw>
            </a:effectLst>
          </c:spPr>
          <c:dPt>
            <c:idx val="0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56C-4473-876B-2469C6B617C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56C-4473-876B-2469C6B617C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56C-4473-876B-2469C6B617C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56C-4473-876B-2469C6B617CE}"/>
              </c:ext>
            </c:extLst>
          </c:dPt>
          <c:dLbls>
            <c:dLbl>
              <c:idx val="0"/>
              <c:layout>
                <c:manualLayout>
                  <c:x val="6.8759579885927929E-2"/>
                  <c:y val="0.182320378537302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6C-4473-876B-2469C6B617CE}"/>
                </c:ext>
              </c:extLst>
            </c:dLbl>
            <c:dLbl>
              <c:idx val="1"/>
              <c:layout>
                <c:manualLayout>
                  <c:x val="-9.8169501024599357E-2"/>
                  <c:y val="-0.1121527157380108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C-4473-876B-2469C6B617CE}"/>
                </c:ext>
              </c:extLst>
            </c:dLbl>
            <c:dLbl>
              <c:idx val="2"/>
              <c:layout>
                <c:manualLayout>
                  <c:x val="8.4972795167596593E-3"/>
                  <c:y val="-2.95138876785096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C-4473-876B-2469C6B617CE}"/>
                </c:ext>
              </c:extLst>
            </c:dLbl>
            <c:dLbl>
              <c:idx val="3"/>
              <c:layout>
                <c:manualLayout>
                  <c:x val="3.9056357398131597E-2"/>
                  <c:y val="7.94444829760837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C-4473-876B-2469C6B617C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'[4]Anexo 5'!$AF$16:$AF$19</c:f>
              <c:strCache>
                <c:ptCount val="4"/>
                <c:pt idx="0">
                  <c:v>Asistencias</c:v>
                </c:pt>
                <c:pt idx="1">
                  <c:v>Inasistencia</c:v>
                </c:pt>
                <c:pt idx="2">
                  <c:v>Inasistencia Justificadas</c:v>
                </c:pt>
                <c:pt idx="3">
                  <c:v>Vacantes</c:v>
                </c:pt>
              </c:strCache>
            </c:strRef>
          </c:cat>
          <c:val>
            <c:numRef>
              <c:f>'[4]Anexo 5'!$AG$16:$AG$19</c:f>
              <c:numCache>
                <c:formatCode>General</c:formatCode>
                <c:ptCount val="4"/>
                <c:pt idx="0">
                  <c:v>81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6C-4473-876B-2469C6B617C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Porcentaje de asistencia presidentas/es y secretarias/os 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30"/>
      <c:rotY val="16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033420201844388"/>
          <c:y val="0.2526356758306002"/>
          <c:w val="0.71315441482212105"/>
          <c:h val="0.53310540772178139"/>
        </c:manualLayout>
      </c:layout>
      <c:pie3DChart>
        <c:varyColors val="1"/>
        <c:ser>
          <c:idx val="0"/>
          <c:order val="0"/>
          <c:spPr>
            <a:solidFill>
              <a:srgbClr val="D5007F"/>
            </a:solidFill>
            <a:effectLst>
              <a:outerShdw blurRad="127000" dist="23000" dir="5400000" rotWithShape="0">
                <a:srgbClr val="000000">
                  <a:alpha val="54000"/>
                </a:srgbClr>
              </a:outerShdw>
            </a:effectLst>
          </c:spPr>
          <c:dPt>
            <c:idx val="0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767-44D6-9C79-A7981B4130BF}"/>
              </c:ext>
            </c:extLst>
          </c:dPt>
          <c:dPt>
            <c:idx val="1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767-44D6-9C79-A7981B4130BF}"/>
              </c:ext>
            </c:extLst>
          </c:dPt>
          <c:dPt>
            <c:idx val="2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767-44D6-9C79-A7981B4130BF}"/>
              </c:ext>
            </c:extLst>
          </c:dPt>
          <c:dPt>
            <c:idx val="3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4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767-44D6-9C79-A7981B4130BF}"/>
              </c:ext>
            </c:extLst>
          </c:dPt>
          <c:dLbls>
            <c:dLbl>
              <c:idx val="0"/>
              <c:layout>
                <c:manualLayout>
                  <c:x val="-0.13836979864057217"/>
                  <c:y val="2.70238448192948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7-44D6-9C79-A7981B4130BF}"/>
                </c:ext>
              </c:extLst>
            </c:dLbl>
            <c:dLbl>
              <c:idx val="1"/>
              <c:layout>
                <c:manualLayout>
                  <c:x val="-0.10915446762930435"/>
                  <c:y val="7.93229872171332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7-44D6-9C79-A7981B4130BF}"/>
                </c:ext>
              </c:extLst>
            </c:dLbl>
            <c:dLbl>
              <c:idx val="2"/>
              <c:layout>
                <c:manualLayout>
                  <c:x val="0.17047542340277719"/>
                  <c:y val="-0.128915453759878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7-44D6-9C79-A7981B4130BF}"/>
                </c:ext>
              </c:extLst>
            </c:dLbl>
            <c:dLbl>
              <c:idx val="3"/>
              <c:layout>
                <c:manualLayout>
                  <c:x val="0.12375972993743871"/>
                  <c:y val="1.46209636066945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7-44D6-9C79-A7981B4130B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'[4]Anexo 5'!$AF$48:$AF$51</c:f>
              <c:strCache>
                <c:ptCount val="4"/>
                <c:pt idx="0">
                  <c:v>Asistencias</c:v>
                </c:pt>
                <c:pt idx="1">
                  <c:v>Inasistencia</c:v>
                </c:pt>
                <c:pt idx="2">
                  <c:v>Inasistencia Justificadas</c:v>
                </c:pt>
                <c:pt idx="3">
                  <c:v>Vacantes</c:v>
                </c:pt>
              </c:strCache>
            </c:strRef>
          </c:cat>
          <c:val>
            <c:numRef>
              <c:f>'[4]Anexo 5'!$AG$48:$AG$51</c:f>
              <c:numCache>
                <c:formatCode>General</c:formatCode>
                <c:ptCount val="4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67-44D6-9C79-A7981B4130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5.6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Porcentaje de asistencia de vocales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30"/>
      <c:rotY val="1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033420201844388"/>
          <c:y val="0.2526356758306002"/>
          <c:w val="0.71315441482212105"/>
          <c:h val="0.53310540772178139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65000"/>
              </a:schemeClr>
            </a:solidFill>
            <a:effectLst>
              <a:outerShdw blurRad="127000" dist="23000" dir="5400000" rotWithShape="0">
                <a:srgbClr val="000000">
                  <a:alpha val="55000"/>
                </a:srgbClr>
              </a:outerShdw>
            </a:effectLst>
          </c:spPr>
          <c:dPt>
            <c:idx val="0"/>
            <c:bubble3D val="0"/>
            <c:spPr>
              <a:solidFill>
                <a:srgbClr val="D5007F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AE09-4D9D-9902-1CBA6C0ED658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AE09-4D9D-9902-1CBA6C0ED658}"/>
              </c:ext>
            </c:extLst>
          </c:dPt>
          <c:dPt>
            <c:idx val="2"/>
            <c:bubble3D val="0"/>
            <c:spPr>
              <a:solidFill>
                <a:srgbClr val="950054"/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AE09-4D9D-9902-1CBA6C0ED658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>
                <a:outerShdw blurRad="127000" dist="23000" dir="5400000" rotWithShape="0">
                  <a:srgbClr val="000000">
                    <a:alpha val="5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AE09-4D9D-9902-1CBA6C0ED658}"/>
              </c:ext>
            </c:extLst>
          </c:dPt>
          <c:dLbls>
            <c:dLbl>
              <c:idx val="0"/>
              <c:layout>
                <c:manualLayout>
                  <c:x val="-6.1404272190150197E-2"/>
                  <c:y val="-8.931045297980486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9-4D9D-9902-1CBA6C0ED658}"/>
                </c:ext>
              </c:extLst>
            </c:dLbl>
            <c:dLbl>
              <c:idx val="1"/>
              <c:layout>
                <c:manualLayout>
                  <c:x val="9.6589739558910065E-2"/>
                  <c:y val="-0.116103588873745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9-4D9D-9902-1CBA6C0ED658}"/>
                </c:ext>
              </c:extLst>
            </c:dLbl>
            <c:dLbl>
              <c:idx val="2"/>
              <c:layout>
                <c:manualLayout>
                  <c:x val="6.9079806213918848E-2"/>
                  <c:y val="2.38161207946144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9-4D9D-9902-1CBA6C0ED658}"/>
                </c:ext>
              </c:extLst>
            </c:dLbl>
            <c:dLbl>
              <c:idx val="3"/>
              <c:layout>
                <c:manualLayout>
                  <c:x val="-8.6989385602712743E-2"/>
                  <c:y val="0.1190806039730727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9-4D9D-9902-1CBA6C0ED65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12700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'[4]Anexo 5'!$AF$75:$AF$78</c:f>
              <c:strCache>
                <c:ptCount val="4"/>
                <c:pt idx="0">
                  <c:v>Asistencias</c:v>
                </c:pt>
                <c:pt idx="1">
                  <c:v>Inasistencia</c:v>
                </c:pt>
                <c:pt idx="2">
                  <c:v>Inasistencia Justificadas</c:v>
                </c:pt>
                <c:pt idx="3">
                  <c:v>Vacantes</c:v>
                </c:pt>
              </c:strCache>
            </c:strRef>
          </c:cat>
          <c:val>
            <c:numRef>
              <c:f>'[4]Anexo 5'!$AG$75:$AG$78</c:f>
              <c:numCache>
                <c:formatCode>General</c:formatCode>
                <c:ptCount val="4"/>
                <c:pt idx="0">
                  <c:v>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09-4D9D-9902-1CBA6C0ED6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5.1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Asistencia de consejeras/os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'[4]Anexo 5'!$AL$16</c:f>
              <c:strCache>
                <c:ptCount val="1"/>
                <c:pt idx="0">
                  <c:v>Asistencias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'[4]Anexo 5'!$AI$17:$AI$22</c:f>
              <c:strCache>
                <c:ptCount val="6"/>
                <c:pt idx="0">
                  <c:v>Consejera/o F1</c:v>
                </c:pt>
                <c:pt idx="1">
                  <c:v>Consejera/o F2</c:v>
                </c:pt>
                <c:pt idx="2">
                  <c:v>Consejera/o F3</c:v>
                </c:pt>
                <c:pt idx="3">
                  <c:v>Consejera/o F4</c:v>
                </c:pt>
                <c:pt idx="4">
                  <c:v>Consejera/o F5</c:v>
                </c:pt>
                <c:pt idx="5">
                  <c:v>Consejera/o F6</c:v>
                </c:pt>
              </c:strCache>
            </c:strRef>
          </c:cat>
          <c:val>
            <c:numRef>
              <c:f>'[4]Anexo 5'!$AL$17:$AL$22</c:f>
              <c:numCache>
                <c:formatCode>General</c:formatCode>
                <c:ptCount val="6"/>
                <c:pt idx="0">
                  <c:v>13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3-4581-8654-FC7AB9694963}"/>
            </c:ext>
          </c:extLst>
        </c:ser>
        <c:ser>
          <c:idx val="1"/>
          <c:order val="1"/>
          <c:tx>
            <c:strRef>
              <c:f>'[4]Anexo 5'!$AM$16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'[4]Anexo 5'!$AI$17:$AI$22</c:f>
              <c:strCache>
                <c:ptCount val="6"/>
                <c:pt idx="0">
                  <c:v>Consejera/o F1</c:v>
                </c:pt>
                <c:pt idx="1">
                  <c:v>Consejera/o F2</c:v>
                </c:pt>
                <c:pt idx="2">
                  <c:v>Consejera/o F3</c:v>
                </c:pt>
                <c:pt idx="3">
                  <c:v>Consejera/o F4</c:v>
                </c:pt>
                <c:pt idx="4">
                  <c:v>Consejera/o F5</c:v>
                </c:pt>
                <c:pt idx="5">
                  <c:v>Consejera/o F6</c:v>
                </c:pt>
              </c:strCache>
            </c:strRef>
          </c:cat>
          <c:val>
            <c:numRef>
              <c:f>'[4]Anexo 5'!$AM$17:$AM$22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3-4581-8654-FC7AB96949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-360423008"/>
        <c:axId val="-360420832"/>
        <c:axId val="0"/>
      </c:bar3DChart>
      <c:catAx>
        <c:axId val="-3604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-360420832"/>
        <c:crosses val="autoZero"/>
        <c:auto val="1"/>
        <c:lblAlgn val="ctr"/>
        <c:lblOffset val="100"/>
        <c:noMultiLvlLbl val="0"/>
      </c:catAx>
      <c:valAx>
        <c:axId val="-360420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6042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5.3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105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Asistencia de presidentas/es y secretarias/os 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20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'[4]Anexo 5'!$X$41</c:f>
              <c:strCache>
                <c:ptCount val="1"/>
                <c:pt idx="0">
                  <c:v>Asistencia 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'[4]Anexo 5'!$W$42:$W$43</c:f>
              <c:strCache>
                <c:ptCount val="2"/>
                <c:pt idx="0">
                  <c:v>Presidenta/e</c:v>
                </c:pt>
                <c:pt idx="1">
                  <c:v>Secretaria/o</c:v>
                </c:pt>
              </c:strCache>
            </c:strRef>
          </c:cat>
          <c:val>
            <c:numRef>
              <c:f>'[4]Anexo 5'!$X$42:$X$43</c:f>
              <c:numCache>
                <c:formatCode>General</c:formatCode>
                <c:ptCount val="2"/>
                <c:pt idx="0">
                  <c:v>14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C-4624-9D3C-542AF31915E5}"/>
            </c:ext>
          </c:extLst>
        </c:ser>
        <c:ser>
          <c:idx val="1"/>
          <c:order val="1"/>
          <c:tx>
            <c:strRef>
              <c:f>'[4]Anexo 5'!$Y$41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'[4]Anexo 5'!$W$42:$W$43</c:f>
              <c:strCache>
                <c:ptCount val="2"/>
                <c:pt idx="0">
                  <c:v>Presidenta/e</c:v>
                </c:pt>
                <c:pt idx="1">
                  <c:v>Secretaria/o</c:v>
                </c:pt>
              </c:strCache>
            </c:strRef>
          </c:cat>
          <c:val>
            <c:numRef>
              <c:f>'[4]Anexo 5'!$Y$42:$Y$43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C-4624-9D3C-542AF3191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360422464"/>
        <c:axId val="-360417024"/>
        <c:axId val="0"/>
      </c:bar3DChart>
      <c:catAx>
        <c:axId val="-3604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-360417024"/>
        <c:crosses val="autoZero"/>
        <c:auto val="1"/>
        <c:lblAlgn val="ctr"/>
        <c:lblOffset val="100"/>
        <c:noMultiLvlLbl val="0"/>
      </c:catAx>
      <c:valAx>
        <c:axId val="-360417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6042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Gráfica 5.5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Proceso Electoral Local 2019-2020</a:t>
            </a:r>
            <a:endParaRPr lang="es-MX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MX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Asistencia de vocales a las sesiones de los consejos distritales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'[4]Anexo 5'!$R$100</c:f>
              <c:strCache>
                <c:ptCount val="1"/>
                <c:pt idx="0">
                  <c:v>Asistencia </c:v>
                </c:pt>
              </c:strCache>
            </c:strRef>
          </c:tx>
          <c:spPr>
            <a:solidFill>
              <a:srgbClr val="D5007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'[4]Anexo 5'!$Q$101:$Q$103</c:f>
              <c:strCache>
                <c:ptCount val="3"/>
                <c:pt idx="0">
                  <c:v>VOE</c:v>
                </c:pt>
                <c:pt idx="1">
                  <c:v>VRFE</c:v>
                </c:pt>
                <c:pt idx="2">
                  <c:v>VCEyEC</c:v>
                </c:pt>
              </c:strCache>
            </c:strRef>
          </c:cat>
          <c:val>
            <c:numRef>
              <c:f>'[4]Anexo 5'!$R$101:$R$103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2-404F-B3F8-F5B7EDDB65D2}"/>
            </c:ext>
          </c:extLst>
        </c:ser>
        <c:ser>
          <c:idx val="1"/>
          <c:order val="1"/>
          <c:tx>
            <c:strRef>
              <c:f>'[4]Anexo 5'!$S$100</c:f>
              <c:strCache>
                <c:ptCount val="1"/>
                <c:pt idx="0">
                  <c:v>Inasistencia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'[4]Anexo 5'!$Q$101:$Q$103</c:f>
              <c:strCache>
                <c:ptCount val="3"/>
                <c:pt idx="0">
                  <c:v>VOE</c:v>
                </c:pt>
                <c:pt idx="1">
                  <c:v>VRFE</c:v>
                </c:pt>
                <c:pt idx="2">
                  <c:v>VCEyEC</c:v>
                </c:pt>
              </c:strCache>
            </c:strRef>
          </c:cat>
          <c:val>
            <c:numRef>
              <c:f>'[4]Anexo 5'!$S$101:$S$103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2-404F-B3F8-F5B7EDDB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60412672"/>
        <c:axId val="-360419200"/>
        <c:axId val="0"/>
      </c:bar3DChart>
      <c:catAx>
        <c:axId val="-3604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-360419200"/>
        <c:crosses val="autoZero"/>
        <c:auto val="1"/>
        <c:lblAlgn val="ctr"/>
        <c:lblOffset val="100"/>
        <c:noMultiLvlLbl val="0"/>
      </c:catAx>
      <c:valAx>
        <c:axId val="-360419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6041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chart" Target="../charts/chart21.xml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chart" Target="../charts/chart20.xml"/><Relationship Id="rId2" Type="http://schemas.openxmlformats.org/officeDocument/2006/relationships/image" Target="../media/image3.gif"/><Relationship Id="rId16" Type="http://schemas.openxmlformats.org/officeDocument/2006/relationships/chart" Target="../charts/chart24.xml"/><Relationship Id="rId1" Type="http://schemas.openxmlformats.org/officeDocument/2006/relationships/chart" Target="../charts/chart18.xml"/><Relationship Id="rId6" Type="http://schemas.openxmlformats.org/officeDocument/2006/relationships/image" Target="../media/image7.png"/><Relationship Id="rId11" Type="http://schemas.openxmlformats.org/officeDocument/2006/relationships/chart" Target="../charts/chart19.xml"/><Relationship Id="rId5" Type="http://schemas.openxmlformats.org/officeDocument/2006/relationships/image" Target="../media/image6.png"/><Relationship Id="rId15" Type="http://schemas.openxmlformats.org/officeDocument/2006/relationships/chart" Target="../charts/chart23.xml"/><Relationship Id="rId10" Type="http://schemas.openxmlformats.org/officeDocument/2006/relationships/image" Target="../media/image1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6.png"/><Relationship Id="rId10" Type="http://schemas.openxmlformats.org/officeDocument/2006/relationships/chart" Target="../charts/chart26.xml"/><Relationship Id="rId4" Type="http://schemas.openxmlformats.org/officeDocument/2006/relationships/image" Target="../media/image7.png"/><Relationship Id="rId9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jpeg"/><Relationship Id="rId12" Type="http://schemas.openxmlformats.org/officeDocument/2006/relationships/chart" Target="../charts/chart28.xml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jpeg"/><Relationship Id="rId11" Type="http://schemas.openxmlformats.org/officeDocument/2006/relationships/image" Target="../media/image19.jpeg"/><Relationship Id="rId5" Type="http://schemas.openxmlformats.org/officeDocument/2006/relationships/image" Target="../media/image15.png"/><Relationship Id="rId10" Type="http://schemas.openxmlformats.org/officeDocument/2006/relationships/chart" Target="../charts/chart27.xml"/><Relationship Id="rId4" Type="http://schemas.openxmlformats.org/officeDocument/2006/relationships/image" Target="../media/image14.png"/><Relationship Id="rId9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324971</xdr:colOff>
      <xdr:row>31</xdr:row>
      <xdr:rowOff>89647</xdr:rowOff>
    </xdr:from>
    <xdr:to>
      <xdr:col>10</xdr:col>
      <xdr:colOff>347382</xdr:colOff>
      <xdr:row>44</xdr:row>
      <xdr:rowOff>169549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137</xdr:row>
      <xdr:rowOff>0</xdr:rowOff>
    </xdr:from>
    <xdr:to>
      <xdr:col>17</xdr:col>
      <xdr:colOff>186310</xdr:colOff>
      <xdr:row>139</xdr:row>
      <xdr:rowOff>397297</xdr:rowOff>
    </xdr:to>
    <xdr:pic>
      <xdr:nvPicPr>
        <xdr:cNvPr id="18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91" y="0"/>
          <a:ext cx="1702466" cy="6824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0</xdr:colOff>
      <xdr:row>154</xdr:row>
      <xdr:rowOff>51767</xdr:rowOff>
    </xdr:from>
    <xdr:to>
      <xdr:col>17</xdr:col>
      <xdr:colOff>84068</xdr:colOff>
      <xdr:row>170</xdr:row>
      <xdr:rowOff>9525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38100</xdr:rowOff>
    </xdr:from>
    <xdr:ext cx="1857277" cy="684558"/>
    <xdr:pic>
      <xdr:nvPicPr>
        <xdr:cNvPr id="2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100"/>
          <a:ext cx="1857277" cy="68455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66675</xdr:rowOff>
    </xdr:from>
    <xdr:ext cx="1400175" cy="542925"/>
    <xdr:pic>
      <xdr:nvPicPr>
        <xdr:cNvPr id="2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400175" cy="5429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2</xdr:col>
      <xdr:colOff>680047</xdr:colOff>
      <xdr:row>4</xdr:row>
      <xdr:rowOff>127545</xdr:rowOff>
    </xdr:to>
    <xdr:pic>
      <xdr:nvPicPr>
        <xdr:cNvPr id="2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825"/>
          <a:ext cx="1727797" cy="6323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592491</xdr:colOff>
      <xdr:row>0</xdr:row>
      <xdr:rowOff>31750</xdr:rowOff>
    </xdr:from>
    <xdr:to>
      <xdr:col>3</xdr:col>
      <xdr:colOff>353763</xdr:colOff>
      <xdr:row>2</xdr:row>
      <xdr:rowOff>190500</xdr:rowOff>
    </xdr:to>
    <xdr:pic>
      <xdr:nvPicPr>
        <xdr:cNvPr id="2" name="Imagen 1" descr="C:\Users\INE\Documents\ADRIANA\Formatos\ine deoe.png">
          <a:extLst>
            <a:ext uri="{FF2B5EF4-FFF2-40B4-BE49-F238E27FC236}">
              <a16:creationId xmlns:a16="http://schemas.microsoft.com/office/drawing/2014/main" id="{47C39EA6-A6B8-477F-A6A4-9EDA65735D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816" y="31750"/>
          <a:ext cx="1456722" cy="615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619125</xdr:colOff>
      <xdr:row>13</xdr:row>
      <xdr:rowOff>89038</xdr:rowOff>
    </xdr:from>
    <xdr:to>
      <xdr:col>5</xdr:col>
      <xdr:colOff>408333</xdr:colOff>
      <xdr:row>17</xdr:row>
      <xdr:rowOff>11015</xdr:rowOff>
    </xdr:to>
    <xdr:pic>
      <xdr:nvPicPr>
        <xdr:cNvPr id="2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89038"/>
          <a:ext cx="1618008" cy="6744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238124</xdr:colOff>
      <xdr:row>1</xdr:row>
      <xdr:rowOff>57150</xdr:rowOff>
    </xdr:from>
    <xdr:to>
      <xdr:col>14</xdr:col>
      <xdr:colOff>714375</xdr:colOff>
      <xdr:row>13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6</xdr:col>
      <xdr:colOff>133350</xdr:colOff>
      <xdr:row>3</xdr:row>
      <xdr:rowOff>133258</xdr:rowOff>
    </xdr:to>
    <xdr:pic>
      <xdr:nvPicPr>
        <xdr:cNvPr id="2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609725" cy="6952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224118</xdr:colOff>
      <xdr:row>3</xdr:row>
      <xdr:rowOff>92448</xdr:rowOff>
    </xdr:from>
    <xdr:to>
      <xdr:col>3</xdr:col>
      <xdr:colOff>315615</xdr:colOff>
      <xdr:row>5</xdr:row>
      <xdr:rowOff>65117</xdr:rowOff>
    </xdr:to>
    <xdr:pic>
      <xdr:nvPicPr>
        <xdr:cNvPr id="2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47" y="1011330"/>
          <a:ext cx="1873233" cy="7234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79721</xdr:colOff>
      <xdr:row>12</xdr:row>
      <xdr:rowOff>162647</xdr:rowOff>
    </xdr:from>
    <xdr:to>
      <xdr:col>2</xdr:col>
      <xdr:colOff>326571</xdr:colOff>
      <xdr:row>14</xdr:row>
      <xdr:rowOff>244930</xdr:rowOff>
    </xdr:to>
    <xdr:pic>
      <xdr:nvPicPr>
        <xdr:cNvPr id="18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421B2960-D25E-404B-AA23-3ABAE2B6875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257" y="2761611"/>
          <a:ext cx="1280993" cy="51771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22</xdr:col>
      <xdr:colOff>327943</xdr:colOff>
      <xdr:row>26</xdr:row>
      <xdr:rowOff>24527</xdr:rowOff>
    </xdr:from>
    <xdr:to>
      <xdr:col>28</xdr:col>
      <xdr:colOff>719767</xdr:colOff>
      <xdr:row>50</xdr:row>
      <xdr:rowOff>24528</xdr:rowOff>
    </xdr:to>
    <xdr:graphicFrame macro="">
      <xdr:nvGraphicFramePr>
        <xdr:cNvPr id="19" name="Gráfico 1">
          <a:extLst>
            <a:ext uri="{FF2B5EF4-FFF2-40B4-BE49-F238E27FC236}">
              <a16:creationId xmlns:a16="http://schemas.microsoft.com/office/drawing/2014/main" id="{69DA6970-C062-45F2-A379-B1A54AFE2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67234</xdr:colOff>
      <xdr:row>56</xdr:row>
      <xdr:rowOff>56030</xdr:rowOff>
    </xdr:from>
    <xdr:to>
      <xdr:col>28</xdr:col>
      <xdr:colOff>697005</xdr:colOff>
      <xdr:row>80</xdr:row>
      <xdr:rowOff>44824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id="{F48C417C-03B2-4108-A2B3-1916037CB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25151</xdr:colOff>
      <xdr:row>85</xdr:row>
      <xdr:rowOff>44823</xdr:rowOff>
    </xdr:from>
    <xdr:to>
      <xdr:col>28</xdr:col>
      <xdr:colOff>675714</xdr:colOff>
      <xdr:row>107</xdr:row>
      <xdr:rowOff>156881</xdr:rowOff>
    </xdr:to>
    <xdr:graphicFrame macro="">
      <xdr:nvGraphicFramePr>
        <xdr:cNvPr id="21" name="Gráfico 1">
          <a:extLst>
            <a:ext uri="{FF2B5EF4-FFF2-40B4-BE49-F238E27FC236}">
              <a16:creationId xmlns:a16="http://schemas.microsoft.com/office/drawing/2014/main" id="{94E918B7-6222-478F-A6CF-9FAE55643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145678</xdr:colOff>
      <xdr:row>26</xdr:row>
      <xdr:rowOff>23532</xdr:rowOff>
    </xdr:from>
    <xdr:to>
      <xdr:col>22</xdr:col>
      <xdr:colOff>168088</xdr:colOff>
      <xdr:row>50</xdr:row>
      <xdr:rowOff>33617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0A26679-48AA-4DA5-A752-AA93D71F1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74518</xdr:colOff>
      <xdr:row>56</xdr:row>
      <xdr:rowOff>53226</xdr:rowOff>
    </xdr:from>
    <xdr:to>
      <xdr:col>21</xdr:col>
      <xdr:colOff>694764</xdr:colOff>
      <xdr:row>80</xdr:row>
      <xdr:rowOff>52106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880FEBF-0F9D-4F33-B9C7-F84D8CD88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63312</xdr:colOff>
      <xdr:row>85</xdr:row>
      <xdr:rowOff>22971</xdr:rowOff>
    </xdr:from>
    <xdr:to>
      <xdr:col>21</xdr:col>
      <xdr:colOff>679636</xdr:colOff>
      <xdr:row>107</xdr:row>
      <xdr:rowOff>165846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5241CAB-68D3-4F6F-9EB2-4918B967B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179294</xdr:colOff>
      <xdr:row>59</xdr:row>
      <xdr:rowOff>0</xdr:rowOff>
    </xdr:from>
    <xdr:to>
      <xdr:col>14</xdr:col>
      <xdr:colOff>582706</xdr:colOff>
      <xdr:row>82</xdr:row>
      <xdr:rowOff>56030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8F0EA6E-257F-407C-AC0A-76AB36006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161364</xdr:colOff>
      <xdr:row>122</xdr:row>
      <xdr:rowOff>53788</xdr:rowOff>
    </xdr:from>
    <xdr:to>
      <xdr:col>2</xdr:col>
      <xdr:colOff>746389</xdr:colOff>
      <xdr:row>124</xdr:row>
      <xdr:rowOff>414440</xdr:rowOff>
    </xdr:to>
    <xdr:pic>
      <xdr:nvPicPr>
        <xdr:cNvPr id="26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CF97BD88-746E-486A-96D7-13DA629FEE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64" y="53788"/>
          <a:ext cx="1623250" cy="7035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22</xdr:col>
      <xdr:colOff>327943</xdr:colOff>
      <xdr:row>136</xdr:row>
      <xdr:rowOff>24527</xdr:rowOff>
    </xdr:from>
    <xdr:to>
      <xdr:col>28</xdr:col>
      <xdr:colOff>719767</xdr:colOff>
      <xdr:row>160</xdr:row>
      <xdr:rowOff>24528</xdr:rowOff>
    </xdr:to>
    <xdr:graphicFrame macro="">
      <xdr:nvGraphicFramePr>
        <xdr:cNvPr id="27" name="Gráfico 1">
          <a:extLst>
            <a:ext uri="{FF2B5EF4-FFF2-40B4-BE49-F238E27FC236}">
              <a16:creationId xmlns:a16="http://schemas.microsoft.com/office/drawing/2014/main" id="{D758C3EC-1FCD-4C39-B3F2-49F39BCA4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67234</xdr:colOff>
      <xdr:row>166</xdr:row>
      <xdr:rowOff>56030</xdr:rowOff>
    </xdr:from>
    <xdr:to>
      <xdr:col>28</xdr:col>
      <xdr:colOff>697005</xdr:colOff>
      <xdr:row>190</xdr:row>
      <xdr:rowOff>44824</xdr:rowOff>
    </xdr:to>
    <xdr:graphicFrame macro="">
      <xdr:nvGraphicFramePr>
        <xdr:cNvPr id="28" name="Gráfico 1">
          <a:extLst>
            <a:ext uri="{FF2B5EF4-FFF2-40B4-BE49-F238E27FC236}">
              <a16:creationId xmlns:a16="http://schemas.microsoft.com/office/drawing/2014/main" id="{26B99BA5-57A3-4482-86E3-43EA0FF6D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25151</xdr:colOff>
      <xdr:row>195</xdr:row>
      <xdr:rowOff>44823</xdr:rowOff>
    </xdr:from>
    <xdr:to>
      <xdr:col>28</xdr:col>
      <xdr:colOff>675714</xdr:colOff>
      <xdr:row>217</xdr:row>
      <xdr:rowOff>156881</xdr:rowOff>
    </xdr:to>
    <xdr:graphicFrame macro="">
      <xdr:nvGraphicFramePr>
        <xdr:cNvPr id="29" name="Gráfico 1">
          <a:extLst>
            <a:ext uri="{FF2B5EF4-FFF2-40B4-BE49-F238E27FC236}">
              <a16:creationId xmlns:a16="http://schemas.microsoft.com/office/drawing/2014/main" id="{D388A9DF-FC2F-4944-B319-89954FB35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145678</xdr:colOff>
      <xdr:row>136</xdr:row>
      <xdr:rowOff>23532</xdr:rowOff>
    </xdr:from>
    <xdr:to>
      <xdr:col>22</xdr:col>
      <xdr:colOff>168088</xdr:colOff>
      <xdr:row>160</xdr:row>
      <xdr:rowOff>33617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BBEBF69-A7A0-481B-AE55-DFC0338CF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74518</xdr:colOff>
      <xdr:row>166</xdr:row>
      <xdr:rowOff>53226</xdr:rowOff>
    </xdr:from>
    <xdr:to>
      <xdr:col>21</xdr:col>
      <xdr:colOff>694764</xdr:colOff>
      <xdr:row>190</xdr:row>
      <xdr:rowOff>52106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43D8AB7-028F-4A72-BEC9-FC8DDB4B1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63312</xdr:colOff>
      <xdr:row>195</xdr:row>
      <xdr:rowOff>22971</xdr:rowOff>
    </xdr:from>
    <xdr:to>
      <xdr:col>21</xdr:col>
      <xdr:colOff>679636</xdr:colOff>
      <xdr:row>217</xdr:row>
      <xdr:rowOff>165846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BC24939E-D650-4445-B99E-45F00C493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179294</xdr:colOff>
      <xdr:row>169</xdr:row>
      <xdr:rowOff>0</xdr:rowOff>
    </xdr:from>
    <xdr:to>
      <xdr:col>14</xdr:col>
      <xdr:colOff>582706</xdr:colOff>
      <xdr:row>192</xdr:row>
      <xdr:rowOff>56030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83BC6B3F-8835-46DB-A02F-26B0033B1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412219</xdr:colOff>
      <xdr:row>21</xdr:row>
      <xdr:rowOff>109176</xdr:rowOff>
    </xdr:from>
    <xdr:to>
      <xdr:col>32</xdr:col>
      <xdr:colOff>532280</xdr:colOff>
      <xdr:row>38</xdr:row>
      <xdr:rowOff>174489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5</xdr:row>
      <xdr:rowOff>10614</xdr:rowOff>
    </xdr:from>
    <xdr:to>
      <xdr:col>2</xdr:col>
      <xdr:colOff>542924</xdr:colOff>
      <xdr:row>5</xdr:row>
      <xdr:rowOff>553538</xdr:rowOff>
    </xdr:to>
    <xdr:pic>
      <xdr:nvPicPr>
        <xdr:cNvPr id="3" name="4 Imagen" descr="http://www.pan.org.mx/wp-content/uploads/2012/07/PAN-logo.gi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324" y="1557026"/>
          <a:ext cx="542924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77657</xdr:colOff>
      <xdr:row>5</xdr:row>
      <xdr:rowOff>29664</xdr:rowOff>
    </xdr:from>
    <xdr:to>
      <xdr:col>3</xdr:col>
      <xdr:colOff>592007</xdr:colOff>
      <xdr:row>5</xdr:row>
      <xdr:rowOff>544014</xdr:rowOff>
    </xdr:to>
    <xdr:pic>
      <xdr:nvPicPr>
        <xdr:cNvPr id="4" name="5 Imagen" descr="http://www.starmedia.com/imagenes/2012/12/pri-impulsara-renovacion-a-fondo-1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657" y="1576076"/>
          <a:ext cx="514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157330</xdr:colOff>
      <xdr:row>5</xdr:row>
      <xdr:rowOff>34930</xdr:rowOff>
    </xdr:from>
    <xdr:to>
      <xdr:col>7</xdr:col>
      <xdr:colOff>714241</xdr:colOff>
      <xdr:row>5</xdr:row>
      <xdr:rowOff>591189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2095" y="1581342"/>
          <a:ext cx="556911" cy="556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60512</xdr:colOff>
      <xdr:row>5</xdr:row>
      <xdr:rowOff>29301</xdr:rowOff>
    </xdr:from>
    <xdr:to>
      <xdr:col>5</xdr:col>
      <xdr:colOff>609151</xdr:colOff>
      <xdr:row>5</xdr:row>
      <xdr:rowOff>572363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394" y="1575713"/>
          <a:ext cx="548639" cy="54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45272</xdr:colOff>
      <xdr:row>5</xdr:row>
      <xdr:rowOff>38516</xdr:rowOff>
    </xdr:from>
    <xdr:to>
      <xdr:col>4</xdr:col>
      <xdr:colOff>622720</xdr:colOff>
      <xdr:row>6</xdr:row>
      <xdr:rowOff>2142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213" y="1584928"/>
          <a:ext cx="577448" cy="568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104888</xdr:colOff>
      <xdr:row>5</xdr:row>
      <xdr:rowOff>34931</xdr:rowOff>
    </xdr:from>
    <xdr:to>
      <xdr:col>8</xdr:col>
      <xdr:colOff>654716</xdr:colOff>
      <xdr:row>5</xdr:row>
      <xdr:rowOff>591189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064" y="1581343"/>
          <a:ext cx="549828" cy="55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56478</xdr:colOff>
      <xdr:row>5</xdr:row>
      <xdr:rowOff>22412</xdr:rowOff>
    </xdr:from>
    <xdr:to>
      <xdr:col>6</xdr:col>
      <xdr:colOff>635598</xdr:colOff>
      <xdr:row>5</xdr:row>
      <xdr:rowOff>593912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302" y="1568824"/>
          <a:ext cx="57912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145676</xdr:colOff>
      <xdr:row>4</xdr:row>
      <xdr:rowOff>133879</xdr:rowOff>
    </xdr:from>
    <xdr:to>
      <xdr:col>17</xdr:col>
      <xdr:colOff>688600</xdr:colOff>
      <xdr:row>5</xdr:row>
      <xdr:rowOff>497509</xdr:rowOff>
    </xdr:to>
    <xdr:pic>
      <xdr:nvPicPr>
        <xdr:cNvPr id="10" name="4 Imagen" descr="http://www.pan.org.mx/wp-content/uploads/2012/07/PAN-logo.gif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4617" y="1500997"/>
          <a:ext cx="542924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122480</xdr:colOff>
      <xdr:row>4</xdr:row>
      <xdr:rowOff>141722</xdr:rowOff>
    </xdr:from>
    <xdr:to>
      <xdr:col>18</xdr:col>
      <xdr:colOff>636830</xdr:colOff>
      <xdr:row>5</xdr:row>
      <xdr:rowOff>476778</xdr:rowOff>
    </xdr:to>
    <xdr:pic>
      <xdr:nvPicPr>
        <xdr:cNvPr id="11" name="5 Imagen" descr="http://www.starmedia.com/imagenes/2012/12/pri-impulsara-renovacion-a-fondo-1.jp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3421" y="1508840"/>
          <a:ext cx="514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179742</xdr:colOff>
      <xdr:row>4</xdr:row>
      <xdr:rowOff>90959</xdr:rowOff>
    </xdr:from>
    <xdr:to>
      <xdr:col>22</xdr:col>
      <xdr:colOff>736653</xdr:colOff>
      <xdr:row>5</xdr:row>
      <xdr:rowOff>467924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683" y="1458077"/>
          <a:ext cx="556911" cy="556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94129</xdr:colOff>
      <xdr:row>4</xdr:row>
      <xdr:rowOff>107743</xdr:rowOff>
    </xdr:from>
    <xdr:to>
      <xdr:col>20</xdr:col>
      <xdr:colOff>642768</xdr:colOff>
      <xdr:row>5</xdr:row>
      <xdr:rowOff>471511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9070" y="1474861"/>
          <a:ext cx="548639" cy="54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56478</xdr:colOff>
      <xdr:row>4</xdr:row>
      <xdr:rowOff>105751</xdr:rowOff>
    </xdr:from>
    <xdr:to>
      <xdr:col>19</xdr:col>
      <xdr:colOff>633926</xdr:colOff>
      <xdr:row>5</xdr:row>
      <xdr:rowOff>495200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9419" y="1472869"/>
          <a:ext cx="577448" cy="568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272975</xdr:colOff>
      <xdr:row>4</xdr:row>
      <xdr:rowOff>124578</xdr:rowOff>
    </xdr:from>
    <xdr:to>
      <xdr:col>23</xdr:col>
      <xdr:colOff>822803</xdr:colOff>
      <xdr:row>5</xdr:row>
      <xdr:rowOff>501542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5622" y="1491696"/>
          <a:ext cx="549828" cy="55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123713</xdr:colOff>
      <xdr:row>4</xdr:row>
      <xdr:rowOff>100852</xdr:rowOff>
    </xdr:from>
    <xdr:to>
      <xdr:col>21</xdr:col>
      <xdr:colOff>702833</xdr:colOff>
      <xdr:row>5</xdr:row>
      <xdr:rowOff>493058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0654" y="1467970"/>
          <a:ext cx="57912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33618</xdr:colOff>
      <xdr:row>24</xdr:row>
      <xdr:rowOff>0</xdr:rowOff>
    </xdr:from>
    <xdr:to>
      <xdr:col>12</xdr:col>
      <xdr:colOff>338418</xdr:colOff>
      <xdr:row>25</xdr:row>
      <xdr:rowOff>100629</xdr:rowOff>
    </xdr:to>
    <xdr:sp macro="" textlink="">
      <xdr:nvSpPr>
        <xdr:cNvPr id="77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8529918" y="7243482"/>
          <a:ext cx="304800" cy="281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33618</xdr:colOff>
      <xdr:row>24</xdr:row>
      <xdr:rowOff>0</xdr:rowOff>
    </xdr:from>
    <xdr:to>
      <xdr:col>12</xdr:col>
      <xdr:colOff>338418</xdr:colOff>
      <xdr:row>25</xdr:row>
      <xdr:rowOff>100629</xdr:rowOff>
    </xdr:to>
    <xdr:sp macro="" textlink="">
      <xdr:nvSpPr>
        <xdr:cNvPr id="89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8529918" y="4938432"/>
          <a:ext cx="304800" cy="281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33618</xdr:colOff>
      <xdr:row>25</xdr:row>
      <xdr:rowOff>0</xdr:rowOff>
    </xdr:from>
    <xdr:ext cx="304800" cy="279923"/>
    <xdr:sp macro="" textlink="">
      <xdr:nvSpPr>
        <xdr:cNvPr id="84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E5A8A6CB-B012-462E-8525-8E0C3B069E8C}"/>
            </a:ext>
          </a:extLst>
        </xdr:cNvPr>
        <xdr:cNvSpPr>
          <a:spLocks noChangeAspect="1" noChangeArrowheads="1"/>
        </xdr:cNvSpPr>
      </xdr:nvSpPr>
      <xdr:spPr bwMode="auto">
        <a:xfrm>
          <a:off x="7732059" y="5546912"/>
          <a:ext cx="304800" cy="279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33618</xdr:colOff>
      <xdr:row>25</xdr:row>
      <xdr:rowOff>0</xdr:rowOff>
    </xdr:from>
    <xdr:ext cx="304800" cy="279923"/>
    <xdr:sp macro="" textlink="">
      <xdr:nvSpPr>
        <xdr:cNvPr id="85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106195F6-CDFE-4312-A7DA-9E5A2C9C3C7E}"/>
            </a:ext>
          </a:extLst>
        </xdr:cNvPr>
        <xdr:cNvSpPr>
          <a:spLocks noChangeAspect="1" noChangeArrowheads="1"/>
        </xdr:cNvSpPr>
      </xdr:nvSpPr>
      <xdr:spPr bwMode="auto">
        <a:xfrm>
          <a:off x="7732059" y="5546912"/>
          <a:ext cx="304800" cy="279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33618</xdr:colOff>
      <xdr:row>25</xdr:row>
      <xdr:rowOff>0</xdr:rowOff>
    </xdr:from>
    <xdr:to>
      <xdr:col>12</xdr:col>
      <xdr:colOff>338418</xdr:colOff>
      <xdr:row>26</xdr:row>
      <xdr:rowOff>150975</xdr:rowOff>
    </xdr:to>
    <xdr:sp macro="" textlink="">
      <xdr:nvSpPr>
        <xdr:cNvPr id="98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CE18372B-83BB-429F-BBB4-66BBF8A9423A}"/>
            </a:ext>
          </a:extLst>
        </xdr:cNvPr>
        <xdr:cNvSpPr>
          <a:spLocks noChangeAspect="1" noChangeArrowheads="1"/>
        </xdr:cNvSpPr>
      </xdr:nvSpPr>
      <xdr:spPr bwMode="auto">
        <a:xfrm>
          <a:off x="8529918" y="7243482"/>
          <a:ext cx="304800" cy="281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33618</xdr:colOff>
      <xdr:row>25</xdr:row>
      <xdr:rowOff>0</xdr:rowOff>
    </xdr:from>
    <xdr:ext cx="304800" cy="279923"/>
    <xdr:sp macro="" textlink="">
      <xdr:nvSpPr>
        <xdr:cNvPr id="100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48011930-E2CB-4F05-BAE8-464207F74354}"/>
            </a:ext>
          </a:extLst>
        </xdr:cNvPr>
        <xdr:cNvSpPr>
          <a:spLocks noChangeAspect="1" noChangeArrowheads="1"/>
        </xdr:cNvSpPr>
      </xdr:nvSpPr>
      <xdr:spPr bwMode="auto">
        <a:xfrm>
          <a:off x="7732059" y="21817853"/>
          <a:ext cx="304800" cy="279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33618</xdr:colOff>
      <xdr:row>25</xdr:row>
      <xdr:rowOff>0</xdr:rowOff>
    </xdr:from>
    <xdr:ext cx="304800" cy="279923"/>
    <xdr:sp macro="" textlink="">
      <xdr:nvSpPr>
        <xdr:cNvPr id="101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527F3643-891C-4E0E-BFC0-AD552CBDB357}"/>
            </a:ext>
          </a:extLst>
        </xdr:cNvPr>
        <xdr:cNvSpPr>
          <a:spLocks noChangeAspect="1" noChangeArrowheads="1"/>
        </xdr:cNvSpPr>
      </xdr:nvSpPr>
      <xdr:spPr bwMode="auto">
        <a:xfrm>
          <a:off x="7732059" y="21817853"/>
          <a:ext cx="304800" cy="279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33618</xdr:colOff>
      <xdr:row>25</xdr:row>
      <xdr:rowOff>0</xdr:rowOff>
    </xdr:from>
    <xdr:to>
      <xdr:col>12</xdr:col>
      <xdr:colOff>338418</xdr:colOff>
      <xdr:row>26</xdr:row>
      <xdr:rowOff>150975</xdr:rowOff>
    </xdr:to>
    <xdr:sp macro="" textlink="">
      <xdr:nvSpPr>
        <xdr:cNvPr id="112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9E13F29D-0CDB-4658-BE50-E90CFABB2F89}"/>
            </a:ext>
          </a:extLst>
        </xdr:cNvPr>
        <xdr:cNvSpPr>
          <a:spLocks noChangeAspect="1" noChangeArrowheads="1"/>
        </xdr:cNvSpPr>
      </xdr:nvSpPr>
      <xdr:spPr bwMode="auto">
        <a:xfrm>
          <a:off x="8329893" y="6957732"/>
          <a:ext cx="304800" cy="281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33618</xdr:colOff>
      <xdr:row>25</xdr:row>
      <xdr:rowOff>0</xdr:rowOff>
    </xdr:from>
    <xdr:ext cx="304800" cy="279923"/>
    <xdr:sp macro="" textlink="">
      <xdr:nvSpPr>
        <xdr:cNvPr id="114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34DFB0A5-BF8F-41E3-8603-FB9EAB69F170}"/>
            </a:ext>
          </a:extLst>
        </xdr:cNvPr>
        <xdr:cNvSpPr>
          <a:spLocks noChangeAspect="1" noChangeArrowheads="1"/>
        </xdr:cNvSpPr>
      </xdr:nvSpPr>
      <xdr:spPr bwMode="auto">
        <a:xfrm>
          <a:off x="7732059" y="30872206"/>
          <a:ext cx="304800" cy="279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33618</xdr:colOff>
      <xdr:row>25</xdr:row>
      <xdr:rowOff>0</xdr:rowOff>
    </xdr:from>
    <xdr:ext cx="304800" cy="279923"/>
    <xdr:sp macro="" textlink="">
      <xdr:nvSpPr>
        <xdr:cNvPr id="115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0CBAF210-87A2-4BB8-A5BB-B4A189266FA0}"/>
            </a:ext>
          </a:extLst>
        </xdr:cNvPr>
        <xdr:cNvSpPr>
          <a:spLocks noChangeAspect="1" noChangeArrowheads="1"/>
        </xdr:cNvSpPr>
      </xdr:nvSpPr>
      <xdr:spPr bwMode="auto">
        <a:xfrm>
          <a:off x="7732059" y="30872206"/>
          <a:ext cx="304800" cy="279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33618</xdr:colOff>
      <xdr:row>25</xdr:row>
      <xdr:rowOff>0</xdr:rowOff>
    </xdr:from>
    <xdr:to>
      <xdr:col>12</xdr:col>
      <xdr:colOff>338418</xdr:colOff>
      <xdr:row>26</xdr:row>
      <xdr:rowOff>150974</xdr:rowOff>
    </xdr:to>
    <xdr:sp macro="" textlink="">
      <xdr:nvSpPr>
        <xdr:cNvPr id="126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5477C5A1-A723-45DE-8A57-866D6F95E52D}"/>
            </a:ext>
          </a:extLst>
        </xdr:cNvPr>
        <xdr:cNvSpPr>
          <a:spLocks noChangeAspect="1" noChangeArrowheads="1"/>
        </xdr:cNvSpPr>
      </xdr:nvSpPr>
      <xdr:spPr bwMode="auto">
        <a:xfrm>
          <a:off x="8329893" y="6957732"/>
          <a:ext cx="304800" cy="281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33618</xdr:colOff>
      <xdr:row>25</xdr:row>
      <xdr:rowOff>0</xdr:rowOff>
    </xdr:from>
    <xdr:ext cx="304800" cy="277522"/>
    <xdr:sp macro="" textlink="">
      <xdr:nvSpPr>
        <xdr:cNvPr id="134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5295CCE7-33F5-4499-B630-E79219E06548}"/>
            </a:ext>
          </a:extLst>
        </xdr:cNvPr>
        <xdr:cNvSpPr>
          <a:spLocks noChangeAspect="1" noChangeArrowheads="1"/>
        </xdr:cNvSpPr>
      </xdr:nvSpPr>
      <xdr:spPr bwMode="auto">
        <a:xfrm>
          <a:off x="7762475" y="5551714"/>
          <a:ext cx="304800" cy="277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33618</xdr:colOff>
      <xdr:row>25</xdr:row>
      <xdr:rowOff>0</xdr:rowOff>
    </xdr:from>
    <xdr:ext cx="304800" cy="277522"/>
    <xdr:sp macro="" textlink="">
      <xdr:nvSpPr>
        <xdr:cNvPr id="135" name="AutoShape 1" descr="https://intranet.ine.mx/v4/c/AplicacionesyUtilerias/ImagenInstitucional/PPyCI/rsc/img/PPN/encuentro_social.png">
          <a:extLst>
            <a:ext uri="{FF2B5EF4-FFF2-40B4-BE49-F238E27FC236}">
              <a16:creationId xmlns:a16="http://schemas.microsoft.com/office/drawing/2014/main" id="{FDAB830D-5623-4F13-A204-6D31477764C3}"/>
            </a:ext>
          </a:extLst>
        </xdr:cNvPr>
        <xdr:cNvSpPr>
          <a:spLocks noChangeAspect="1" noChangeArrowheads="1"/>
        </xdr:cNvSpPr>
      </xdr:nvSpPr>
      <xdr:spPr bwMode="auto">
        <a:xfrm>
          <a:off x="7762475" y="5551714"/>
          <a:ext cx="304800" cy="277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49531</xdr:colOff>
      <xdr:row>29</xdr:row>
      <xdr:rowOff>57151</xdr:rowOff>
    </xdr:from>
    <xdr:to>
      <xdr:col>3</xdr:col>
      <xdr:colOff>592455</xdr:colOff>
      <xdr:row>29</xdr:row>
      <xdr:rowOff>601436</xdr:rowOff>
    </xdr:to>
    <xdr:pic>
      <xdr:nvPicPr>
        <xdr:cNvPr id="63" name="4 Imagen" descr="http://www.pan.org.mx/wp-content/uploads/2012/07/PAN-logo.gif">
          <a:extLst>
            <a:ext uri="{FF2B5EF4-FFF2-40B4-BE49-F238E27FC236}">
              <a16:creationId xmlns:a16="http://schemas.microsoft.com/office/drawing/2014/main" id="{73B6113E-0850-4920-BDF9-6955D4F2EA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281" y="1885951"/>
          <a:ext cx="542924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85726</xdr:colOff>
      <xdr:row>29</xdr:row>
      <xdr:rowOff>47626</xdr:rowOff>
    </xdr:from>
    <xdr:to>
      <xdr:col>4</xdr:col>
      <xdr:colOff>600076</xdr:colOff>
      <xdr:row>29</xdr:row>
      <xdr:rowOff>563337</xdr:rowOff>
    </xdr:to>
    <xdr:pic>
      <xdr:nvPicPr>
        <xdr:cNvPr id="64" name="5 Imagen" descr="http://www.starmedia.com/imagenes/2012/12/pri-impulsara-renovacion-a-fondo-1.jpg">
          <a:extLst>
            <a:ext uri="{FF2B5EF4-FFF2-40B4-BE49-F238E27FC236}">
              <a16:creationId xmlns:a16="http://schemas.microsoft.com/office/drawing/2014/main" id="{B947196C-B20F-406C-B79E-17CD7DA40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6" y="1876426"/>
          <a:ext cx="514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32711</xdr:colOff>
      <xdr:row>24</xdr:row>
      <xdr:rowOff>77002</xdr:rowOff>
    </xdr:from>
    <xdr:to>
      <xdr:col>2</xdr:col>
      <xdr:colOff>288952</xdr:colOff>
      <xdr:row>27</xdr:row>
      <xdr:rowOff>193224</xdr:rowOff>
    </xdr:to>
    <xdr:pic>
      <xdr:nvPicPr>
        <xdr:cNvPr id="65" name="21 Imagen" descr="C:\Users\ALEJAN~1\AppData\Local\Temp\Rar$DI00.129\logo_carta_color1.jpg">
          <a:extLst>
            <a:ext uri="{FF2B5EF4-FFF2-40B4-BE49-F238E27FC236}">
              <a16:creationId xmlns:a16="http://schemas.microsoft.com/office/drawing/2014/main" id="{37DE31FD-6610-45F3-81E8-143239A3755E}"/>
            </a:ext>
            <a:ext uri="{147F2762-F138-4A5C-976F-8EAC2B608ADB}">
              <a16:predDERef xmlns:a16="http://schemas.microsoft.com/office/drawing/2014/main" pred="{00000000-0008-0000-0A00-00000B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97" y="5628716"/>
          <a:ext cx="1290384" cy="7013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410928</xdr:colOff>
      <xdr:row>57</xdr:row>
      <xdr:rowOff>94797</xdr:rowOff>
    </xdr:from>
    <xdr:to>
      <xdr:col>19</xdr:col>
      <xdr:colOff>724275</xdr:colOff>
      <xdr:row>75</xdr:row>
      <xdr:rowOff>40154</xdr:rowOff>
    </xdr:to>
    <xdr:graphicFrame macro="">
      <xdr:nvGraphicFramePr>
        <xdr:cNvPr id="66" name="36 Gráfico">
          <a:extLst>
            <a:ext uri="{FF2B5EF4-FFF2-40B4-BE49-F238E27FC236}">
              <a16:creationId xmlns:a16="http://schemas.microsoft.com/office/drawing/2014/main" id="{6EDB72BF-350F-4782-B06F-83774844BAE7}"/>
            </a:ext>
            <a:ext uri="{147F2762-F138-4A5C-976F-8EAC2B608ADB}">
              <a16:predDERef xmlns:a16="http://schemas.microsoft.com/office/drawing/2014/main" pre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53340</xdr:colOff>
      <xdr:row>29</xdr:row>
      <xdr:rowOff>30480</xdr:rowOff>
    </xdr:from>
    <xdr:to>
      <xdr:col>8</xdr:col>
      <xdr:colOff>610251</xdr:colOff>
      <xdr:row>29</xdr:row>
      <xdr:rowOff>588100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E43621C6-C14E-4FC8-B6B4-EA8E2AA1C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1590" y="1859280"/>
          <a:ext cx="556911" cy="556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68580</xdr:colOff>
      <xdr:row>29</xdr:row>
      <xdr:rowOff>36058</xdr:rowOff>
    </xdr:from>
    <xdr:to>
      <xdr:col>6</xdr:col>
      <xdr:colOff>617219</xdr:colOff>
      <xdr:row>29</xdr:row>
      <xdr:rowOff>580481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47A2C182-7687-444B-9375-8DAAFE532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1430" y="1864858"/>
          <a:ext cx="548639" cy="54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53341</xdr:colOff>
      <xdr:row>29</xdr:row>
      <xdr:rowOff>22860</xdr:rowOff>
    </xdr:from>
    <xdr:to>
      <xdr:col>5</xdr:col>
      <xdr:colOff>630789</xdr:colOff>
      <xdr:row>29</xdr:row>
      <xdr:rowOff>592964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3A8C666C-1F8A-4DCD-8F90-7C1892D9C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8491" y="1851660"/>
          <a:ext cx="577448" cy="568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45721</xdr:colOff>
      <xdr:row>29</xdr:row>
      <xdr:rowOff>30481</xdr:rowOff>
    </xdr:from>
    <xdr:to>
      <xdr:col>9</xdr:col>
      <xdr:colOff>595549</xdr:colOff>
      <xdr:row>29</xdr:row>
      <xdr:rowOff>588100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261EBBF9-1B09-4D50-A579-DE2506EC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671" y="1859281"/>
          <a:ext cx="549828" cy="55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53341</xdr:colOff>
      <xdr:row>29</xdr:row>
      <xdr:rowOff>17962</xdr:rowOff>
    </xdr:from>
    <xdr:to>
      <xdr:col>7</xdr:col>
      <xdr:colOff>632461</xdr:colOff>
      <xdr:row>29</xdr:row>
      <xdr:rowOff>590823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DE8AF494-EAA0-4EC7-B2A1-52492205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3891" y="1846762"/>
          <a:ext cx="57912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209362</xdr:colOff>
      <xdr:row>73</xdr:row>
      <xdr:rowOff>18490</xdr:rowOff>
    </xdr:from>
    <xdr:to>
      <xdr:col>20</xdr:col>
      <xdr:colOff>600448</xdr:colOff>
      <xdr:row>93</xdr:row>
      <xdr:rowOff>186577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8E00C808-9A54-430F-93D4-F63E8657C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13073</xdr:colOff>
      <xdr:row>38</xdr:row>
      <xdr:rowOff>139140</xdr:rowOff>
    </xdr:from>
    <xdr:to>
      <xdr:col>20</xdr:col>
      <xdr:colOff>76573</xdr:colOff>
      <xdr:row>55</xdr:row>
      <xdr:rowOff>147993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134DBD2-2C88-450C-97A3-A8F01134D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</xdr:col>
      <xdr:colOff>49531</xdr:colOff>
      <xdr:row>101</xdr:row>
      <xdr:rowOff>57151</xdr:rowOff>
    </xdr:from>
    <xdr:to>
      <xdr:col>3</xdr:col>
      <xdr:colOff>592455</xdr:colOff>
      <xdr:row>101</xdr:row>
      <xdr:rowOff>601436</xdr:rowOff>
    </xdr:to>
    <xdr:pic>
      <xdr:nvPicPr>
        <xdr:cNvPr id="74" name="4 Imagen" descr="http://www.pan.org.mx/wp-content/uploads/2012/07/PAN-logo.gif">
          <a:extLst>
            <a:ext uri="{FF2B5EF4-FFF2-40B4-BE49-F238E27FC236}">
              <a16:creationId xmlns:a16="http://schemas.microsoft.com/office/drawing/2014/main" id="{AC00EFD0-2DBC-4589-BCBD-B0ECB01EB2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281" y="1885951"/>
          <a:ext cx="542924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85726</xdr:colOff>
      <xdr:row>101</xdr:row>
      <xdr:rowOff>47626</xdr:rowOff>
    </xdr:from>
    <xdr:to>
      <xdr:col>4</xdr:col>
      <xdr:colOff>600076</xdr:colOff>
      <xdr:row>101</xdr:row>
      <xdr:rowOff>563337</xdr:rowOff>
    </xdr:to>
    <xdr:pic>
      <xdr:nvPicPr>
        <xdr:cNvPr id="75" name="5 Imagen" descr="http://www.starmedia.com/imagenes/2012/12/pri-impulsara-renovacion-a-fondo-1.jpg">
          <a:extLst>
            <a:ext uri="{FF2B5EF4-FFF2-40B4-BE49-F238E27FC236}">
              <a16:creationId xmlns:a16="http://schemas.microsoft.com/office/drawing/2014/main" id="{16C75EBE-7C42-43D9-A712-6649D3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6" y="1876426"/>
          <a:ext cx="514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46318</xdr:colOff>
      <xdr:row>97</xdr:row>
      <xdr:rowOff>8966</xdr:rowOff>
    </xdr:from>
    <xdr:to>
      <xdr:col>2</xdr:col>
      <xdr:colOff>302559</xdr:colOff>
      <xdr:row>100</xdr:row>
      <xdr:rowOff>57152</xdr:rowOff>
    </xdr:to>
    <xdr:pic>
      <xdr:nvPicPr>
        <xdr:cNvPr id="78" name="21 Imagen" descr="C:\Users\ALEJAN~1\AppData\Local\Temp\Rar$DI00.129\logo_carta_color1.jpg">
          <a:extLst>
            <a:ext uri="{FF2B5EF4-FFF2-40B4-BE49-F238E27FC236}">
              <a16:creationId xmlns:a16="http://schemas.microsoft.com/office/drawing/2014/main" id="{5EA13759-D727-4560-A5C1-4148136B3EC4}"/>
            </a:ext>
            <a:ext uri="{147F2762-F138-4A5C-976F-8EAC2B608ADB}">
              <a16:predDERef xmlns:a16="http://schemas.microsoft.com/office/drawing/2014/main" pred="{00000000-0008-0000-0A00-00000B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743" y="8966"/>
          <a:ext cx="1284941" cy="591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410928</xdr:colOff>
      <xdr:row>129</xdr:row>
      <xdr:rowOff>94797</xdr:rowOff>
    </xdr:from>
    <xdr:to>
      <xdr:col>19</xdr:col>
      <xdr:colOff>724275</xdr:colOff>
      <xdr:row>147</xdr:row>
      <xdr:rowOff>40154</xdr:rowOff>
    </xdr:to>
    <xdr:graphicFrame macro="">
      <xdr:nvGraphicFramePr>
        <xdr:cNvPr id="79" name="36 Gráfico">
          <a:extLst>
            <a:ext uri="{FF2B5EF4-FFF2-40B4-BE49-F238E27FC236}">
              <a16:creationId xmlns:a16="http://schemas.microsoft.com/office/drawing/2014/main" id="{4BE80EF9-0218-4874-9496-B2635C29B3CB}"/>
            </a:ext>
            <a:ext uri="{147F2762-F138-4A5C-976F-8EAC2B608ADB}">
              <a16:predDERef xmlns:a16="http://schemas.microsoft.com/office/drawing/2014/main" pre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53340</xdr:colOff>
      <xdr:row>101</xdr:row>
      <xdr:rowOff>30480</xdr:rowOff>
    </xdr:from>
    <xdr:to>
      <xdr:col>8</xdr:col>
      <xdr:colOff>610251</xdr:colOff>
      <xdr:row>101</xdr:row>
      <xdr:rowOff>588100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9B8CFAAF-F0D8-43B1-B76E-3B2028220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1590" y="1859280"/>
          <a:ext cx="556911" cy="556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68580</xdr:colOff>
      <xdr:row>101</xdr:row>
      <xdr:rowOff>36058</xdr:rowOff>
    </xdr:from>
    <xdr:to>
      <xdr:col>6</xdr:col>
      <xdr:colOff>617219</xdr:colOff>
      <xdr:row>101</xdr:row>
      <xdr:rowOff>580481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DC9ACC7C-7519-4F86-A244-13CB5EF41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1430" y="1864858"/>
          <a:ext cx="548639" cy="54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53341</xdr:colOff>
      <xdr:row>101</xdr:row>
      <xdr:rowOff>22860</xdr:rowOff>
    </xdr:from>
    <xdr:to>
      <xdr:col>5</xdr:col>
      <xdr:colOff>630789</xdr:colOff>
      <xdr:row>101</xdr:row>
      <xdr:rowOff>592964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B578F54F-75DD-4E87-A071-7C9C1C1CC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8491" y="1851660"/>
          <a:ext cx="577448" cy="568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45721</xdr:colOff>
      <xdr:row>101</xdr:row>
      <xdr:rowOff>30481</xdr:rowOff>
    </xdr:from>
    <xdr:to>
      <xdr:col>9</xdr:col>
      <xdr:colOff>595549</xdr:colOff>
      <xdr:row>101</xdr:row>
      <xdr:rowOff>588100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AB123B20-E44F-443C-A517-900D800D1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671" y="1859281"/>
          <a:ext cx="549828" cy="55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53341</xdr:colOff>
      <xdr:row>101</xdr:row>
      <xdr:rowOff>17962</xdr:rowOff>
    </xdr:from>
    <xdr:to>
      <xdr:col>7</xdr:col>
      <xdr:colOff>632461</xdr:colOff>
      <xdr:row>101</xdr:row>
      <xdr:rowOff>590823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3F5A574F-2985-43BA-A0E8-EEA2094C6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3891" y="1846762"/>
          <a:ext cx="57912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209362</xdr:colOff>
      <xdr:row>145</xdr:row>
      <xdr:rowOff>18490</xdr:rowOff>
    </xdr:from>
    <xdr:to>
      <xdr:col>20</xdr:col>
      <xdr:colOff>600448</xdr:colOff>
      <xdr:row>165</xdr:row>
      <xdr:rowOff>186577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C5F12F9-1433-46DA-BFE1-D437FD5EB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13073</xdr:colOff>
      <xdr:row>110</xdr:row>
      <xdr:rowOff>139140</xdr:rowOff>
    </xdr:from>
    <xdr:to>
      <xdr:col>20</xdr:col>
      <xdr:colOff>76573</xdr:colOff>
      <xdr:row>127</xdr:row>
      <xdr:rowOff>147993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CD9C4400-B5D1-493A-87A8-B04492E91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1</xdr:col>
      <xdr:colOff>1162050</xdr:colOff>
      <xdr:row>47</xdr:row>
      <xdr:rowOff>609600</xdr:rowOff>
    </xdr:to>
    <xdr:pic>
      <xdr:nvPicPr>
        <xdr:cNvPr id="2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F6071997-A1E2-4A23-A8FF-B0CF316BD3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970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89536</xdr:colOff>
      <xdr:row>52</xdr:row>
      <xdr:rowOff>38101</xdr:rowOff>
    </xdr:from>
    <xdr:to>
      <xdr:col>2</xdr:col>
      <xdr:colOff>632460</xdr:colOff>
      <xdr:row>52</xdr:row>
      <xdr:rowOff>581025</xdr:rowOff>
    </xdr:to>
    <xdr:pic>
      <xdr:nvPicPr>
        <xdr:cNvPr id="3" name="4 Imagen" descr="http://www.pan.org.mx/wp-content/uploads/2012/07/PAN-logo.gif">
          <a:extLst>
            <a:ext uri="{FF2B5EF4-FFF2-40B4-BE49-F238E27FC236}">
              <a16:creationId xmlns:a16="http://schemas.microsoft.com/office/drawing/2014/main" id="{DD650DE8-10B9-4635-AD5F-D34FC236A1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436" y="1771651"/>
          <a:ext cx="542924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93346</xdr:colOff>
      <xdr:row>52</xdr:row>
      <xdr:rowOff>47626</xdr:rowOff>
    </xdr:from>
    <xdr:to>
      <xdr:col>3</xdr:col>
      <xdr:colOff>607696</xdr:colOff>
      <xdr:row>52</xdr:row>
      <xdr:rowOff>561976</xdr:rowOff>
    </xdr:to>
    <xdr:pic>
      <xdr:nvPicPr>
        <xdr:cNvPr id="4" name="5 Imagen" descr="http://www.starmedia.com/imagenes/2012/12/pri-impulsara-renovacion-a-fondo-1.jpg">
          <a:extLst>
            <a:ext uri="{FF2B5EF4-FFF2-40B4-BE49-F238E27FC236}">
              <a16:creationId xmlns:a16="http://schemas.microsoft.com/office/drawing/2014/main" id="{3FFE6F97-4E7B-4943-B215-311A98925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946" y="1781176"/>
          <a:ext cx="514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</xdr:colOff>
      <xdr:row>52</xdr:row>
      <xdr:rowOff>30480</xdr:rowOff>
    </xdr:from>
    <xdr:to>
      <xdr:col>4</xdr:col>
      <xdr:colOff>615315</xdr:colOff>
      <xdr:row>52</xdr:row>
      <xdr:rowOff>583983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A2B4249-29E7-48F8-BE46-81BAD1AC1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4640" y="1764030"/>
          <a:ext cx="561975" cy="553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</xdr:colOff>
      <xdr:row>52</xdr:row>
      <xdr:rowOff>38100</xdr:rowOff>
    </xdr:from>
    <xdr:to>
      <xdr:col>5</xdr:col>
      <xdr:colOff>601979</xdr:colOff>
      <xdr:row>52</xdr:row>
      <xdr:rowOff>581162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68F23D8-B581-4E94-B686-643408C2D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340" y="1771650"/>
          <a:ext cx="548639" cy="54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</xdr:colOff>
      <xdr:row>52</xdr:row>
      <xdr:rowOff>22860</xdr:rowOff>
    </xdr:from>
    <xdr:to>
      <xdr:col>6</xdr:col>
      <xdr:colOff>632460</xdr:colOff>
      <xdr:row>53</xdr:row>
      <xdr:rowOff>1496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EDC5D81-96FC-4B6C-B8EF-7BAC26381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1756410"/>
          <a:ext cx="579120" cy="57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60960</xdr:colOff>
      <xdr:row>52</xdr:row>
      <xdr:rowOff>22860</xdr:rowOff>
    </xdr:from>
    <xdr:to>
      <xdr:col>7</xdr:col>
      <xdr:colOff>617871</xdr:colOff>
      <xdr:row>52</xdr:row>
      <xdr:rowOff>579119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1DBD099-1961-43FB-B579-6BF99905C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1756410"/>
          <a:ext cx="556911" cy="556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60960</xdr:colOff>
      <xdr:row>52</xdr:row>
      <xdr:rowOff>22860</xdr:rowOff>
    </xdr:from>
    <xdr:to>
      <xdr:col>8</xdr:col>
      <xdr:colOff>610788</xdr:colOff>
      <xdr:row>52</xdr:row>
      <xdr:rowOff>579118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008D82A-057A-430A-92EF-8241A9284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060" y="1756410"/>
          <a:ext cx="549828" cy="55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</xdr:row>
      <xdr:rowOff>152399</xdr:rowOff>
    </xdr:from>
    <xdr:to>
      <xdr:col>10</xdr:col>
      <xdr:colOff>0</xdr:colOff>
      <xdr:row>84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32372C5-69F0-44A2-9808-004D40D17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1162050</xdr:colOff>
      <xdr:row>5</xdr:row>
      <xdr:rowOff>246351</xdr:rowOff>
    </xdr:to>
    <xdr:pic>
      <xdr:nvPicPr>
        <xdr:cNvPr id="20" name="1 Imagen" descr="C:\Users\ALEJAN~1\AppData\Local\Temp\Rar$DI00.129\logo_carta_color1.jpg">
          <a:extLst>
            <a:ext uri="{FF2B5EF4-FFF2-40B4-BE49-F238E27FC236}">
              <a16:creationId xmlns:a16="http://schemas.microsoft.com/office/drawing/2014/main" id="{C27FF42D-9DEA-4B5F-8DCD-728897F19A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970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89536</xdr:colOff>
      <xdr:row>8</xdr:row>
      <xdr:rowOff>38101</xdr:rowOff>
    </xdr:from>
    <xdr:to>
      <xdr:col>2</xdr:col>
      <xdr:colOff>632460</xdr:colOff>
      <xdr:row>8</xdr:row>
      <xdr:rowOff>583190</xdr:rowOff>
    </xdr:to>
    <xdr:pic>
      <xdr:nvPicPr>
        <xdr:cNvPr id="21" name="4 Imagen" descr="http://www.pan.org.mx/wp-content/uploads/2012/07/PAN-logo.gif">
          <a:extLst>
            <a:ext uri="{FF2B5EF4-FFF2-40B4-BE49-F238E27FC236}">
              <a16:creationId xmlns:a16="http://schemas.microsoft.com/office/drawing/2014/main" id="{5101219F-AF50-42B8-8D61-018F81BEB7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436" y="1771651"/>
          <a:ext cx="542924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93346</xdr:colOff>
      <xdr:row>8</xdr:row>
      <xdr:rowOff>47626</xdr:rowOff>
    </xdr:from>
    <xdr:to>
      <xdr:col>3</xdr:col>
      <xdr:colOff>607696</xdr:colOff>
      <xdr:row>8</xdr:row>
      <xdr:rowOff>564141</xdr:rowOff>
    </xdr:to>
    <xdr:pic>
      <xdr:nvPicPr>
        <xdr:cNvPr id="22" name="5 Imagen" descr="http://www.starmedia.com/imagenes/2012/12/pri-impulsara-renovacion-a-fondo-1.jpg">
          <a:extLst>
            <a:ext uri="{FF2B5EF4-FFF2-40B4-BE49-F238E27FC236}">
              <a16:creationId xmlns:a16="http://schemas.microsoft.com/office/drawing/2014/main" id="{20B32C1A-D772-4591-9252-9B8845B7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946" y="1781176"/>
          <a:ext cx="514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</xdr:colOff>
      <xdr:row>8</xdr:row>
      <xdr:rowOff>30480</xdr:rowOff>
    </xdr:from>
    <xdr:to>
      <xdr:col>4</xdr:col>
      <xdr:colOff>615315</xdr:colOff>
      <xdr:row>8</xdr:row>
      <xdr:rowOff>586148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9E3870C-5200-4630-AC7F-4C8476D94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4640" y="1764030"/>
          <a:ext cx="561975" cy="553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</xdr:colOff>
      <xdr:row>8</xdr:row>
      <xdr:rowOff>38100</xdr:rowOff>
    </xdr:from>
    <xdr:to>
      <xdr:col>5</xdr:col>
      <xdr:colOff>601979</xdr:colOff>
      <xdr:row>8</xdr:row>
      <xdr:rowOff>583327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EE9579A-30FD-4898-A375-D6F8CC168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340" y="1771650"/>
          <a:ext cx="548639" cy="54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</xdr:colOff>
      <xdr:row>8</xdr:row>
      <xdr:rowOff>22860</xdr:rowOff>
    </xdr:from>
    <xdr:to>
      <xdr:col>6</xdr:col>
      <xdr:colOff>632460</xdr:colOff>
      <xdr:row>8</xdr:row>
      <xdr:rowOff>598974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F351F90-9B11-4F11-9788-65180E85F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1756410"/>
          <a:ext cx="579120" cy="57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60960</xdr:colOff>
      <xdr:row>8</xdr:row>
      <xdr:rowOff>22860</xdr:rowOff>
    </xdr:from>
    <xdr:to>
      <xdr:col>7</xdr:col>
      <xdr:colOff>617871</xdr:colOff>
      <xdr:row>8</xdr:row>
      <xdr:rowOff>581284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4C3A542-3D93-4410-967F-3C4EBB2DC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1756410"/>
          <a:ext cx="556911" cy="556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60960</xdr:colOff>
      <xdr:row>8</xdr:row>
      <xdr:rowOff>22860</xdr:rowOff>
    </xdr:from>
    <xdr:to>
      <xdr:col>8</xdr:col>
      <xdr:colOff>610788</xdr:colOff>
      <xdr:row>8</xdr:row>
      <xdr:rowOff>581283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FFFD4EC7-C57F-46FD-AF1F-908584DAF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060" y="1756410"/>
          <a:ext cx="549828" cy="55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</xdr:row>
      <xdr:rowOff>152399</xdr:rowOff>
    </xdr:from>
    <xdr:to>
      <xdr:col>10</xdr:col>
      <xdr:colOff>0</xdr:colOff>
      <xdr:row>40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D292BB39-1D50-4D37-A375-D7D4E6CA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4</xdr:row>
      <xdr:rowOff>57990</xdr:rowOff>
    </xdr:from>
    <xdr:to>
      <xdr:col>2</xdr:col>
      <xdr:colOff>641537</xdr:colOff>
      <xdr:row>4</xdr:row>
      <xdr:rowOff>648121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8B25EF7F-7F81-43D8-871D-1DBD7EF21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5906" y="1427209"/>
          <a:ext cx="593912" cy="590131"/>
        </a:xfrm>
        <a:prstGeom prst="rect">
          <a:avLst/>
        </a:prstGeom>
      </xdr:spPr>
    </xdr:pic>
    <xdr:clientData/>
  </xdr:twoCellAnchor>
  <xdr:twoCellAnchor editAs="oneCell">
    <xdr:from>
      <xdr:col>3</xdr:col>
      <xdr:colOff>75153</xdr:colOff>
      <xdr:row>4</xdr:row>
      <xdr:rowOff>34178</xdr:rowOff>
    </xdr:from>
    <xdr:to>
      <xdr:col>3</xdr:col>
      <xdr:colOff>634233</xdr:colOff>
      <xdr:row>4</xdr:row>
      <xdr:rowOff>652441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1145EFFE-8C0F-4572-A23D-73018B50D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1622" y="1403397"/>
          <a:ext cx="559080" cy="618263"/>
        </a:xfrm>
        <a:prstGeom prst="rect">
          <a:avLst/>
        </a:prstGeom>
      </xdr:spPr>
    </xdr:pic>
    <xdr:clientData/>
  </xdr:twoCellAnchor>
  <xdr:twoCellAnchor editAs="oneCell">
    <xdr:from>
      <xdr:col>4</xdr:col>
      <xdr:colOff>110171</xdr:colOff>
      <xdr:row>4</xdr:row>
      <xdr:rowOff>43982</xdr:rowOff>
    </xdr:from>
    <xdr:to>
      <xdr:col>4</xdr:col>
      <xdr:colOff>681671</xdr:colOff>
      <xdr:row>4</xdr:row>
      <xdr:rowOff>611701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F4572D4F-E748-4787-B88B-32DE63795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74827" y="1413201"/>
          <a:ext cx="571500" cy="567719"/>
        </a:xfrm>
        <a:prstGeom prst="rect">
          <a:avLst/>
        </a:prstGeom>
      </xdr:spPr>
    </xdr:pic>
    <xdr:clientData/>
  </xdr:twoCellAnchor>
  <xdr:twoCellAnchor editAs="oneCell">
    <xdr:from>
      <xdr:col>5</xdr:col>
      <xdr:colOff>120864</xdr:colOff>
      <xdr:row>4</xdr:row>
      <xdr:rowOff>55889</xdr:rowOff>
    </xdr:from>
    <xdr:to>
      <xdr:col>5</xdr:col>
      <xdr:colOff>725982</xdr:colOff>
      <xdr:row>5</xdr:row>
      <xdr:rowOff>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56ED4A79-A463-42A3-BE9E-711A80B2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23708" y="1425108"/>
          <a:ext cx="605118" cy="598955"/>
        </a:xfrm>
        <a:prstGeom prst="rect">
          <a:avLst/>
        </a:prstGeom>
      </xdr:spPr>
    </xdr:pic>
    <xdr:clientData/>
  </xdr:twoCellAnchor>
  <xdr:twoCellAnchor editAs="oneCell">
    <xdr:from>
      <xdr:col>6</xdr:col>
      <xdr:colOff>86359</xdr:colOff>
      <xdr:row>4</xdr:row>
      <xdr:rowOff>46083</xdr:rowOff>
    </xdr:from>
    <xdr:to>
      <xdr:col>6</xdr:col>
      <xdr:colOff>680271</xdr:colOff>
      <xdr:row>4</xdr:row>
      <xdr:rowOff>642813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4776FB29-7188-4965-A3CC-CB37C1B7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27390" y="1415302"/>
          <a:ext cx="593912" cy="596730"/>
        </a:xfrm>
        <a:prstGeom prst="rect">
          <a:avLst/>
        </a:prstGeom>
      </xdr:spPr>
    </xdr:pic>
    <xdr:clientData/>
  </xdr:twoCellAnchor>
  <xdr:twoCellAnchor editAs="oneCell">
    <xdr:from>
      <xdr:col>8</xdr:col>
      <xdr:colOff>88460</xdr:colOff>
      <xdr:row>4</xdr:row>
      <xdr:rowOff>34178</xdr:rowOff>
    </xdr:from>
    <xdr:to>
      <xdr:col>8</xdr:col>
      <xdr:colOff>682372</xdr:colOff>
      <xdr:row>5</xdr:row>
      <xdr:rowOff>4934</xdr:rowOff>
    </xdr:to>
    <xdr:pic>
      <xdr:nvPicPr>
        <xdr:cNvPr id="99" name="Imagen 98" descr="http://www.ieehidalgo.org.mx/images/template-content/NAHgo.jpg">
          <a:extLst>
            <a:ext uri="{FF2B5EF4-FFF2-40B4-BE49-F238E27FC236}">
              <a16:creationId xmlns:a16="http://schemas.microsoft.com/office/drawing/2014/main" id="{BCF813A2-0684-4AEF-B3F9-59C667759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5866" y="1403397"/>
          <a:ext cx="593912" cy="62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75852</xdr:colOff>
      <xdr:row>4</xdr:row>
      <xdr:rowOff>32778</xdr:rowOff>
    </xdr:from>
    <xdr:to>
      <xdr:col>9</xdr:col>
      <xdr:colOff>692176</xdr:colOff>
      <xdr:row>4</xdr:row>
      <xdr:rowOff>631732</xdr:rowOff>
    </xdr:to>
    <xdr:pic>
      <xdr:nvPicPr>
        <xdr:cNvPr id="100" name="Imagen 99" descr="http://www.ieehidalgo.org.mx/images/template-content/PESH.jpg">
          <a:extLst>
            <a:ext uri="{FF2B5EF4-FFF2-40B4-BE49-F238E27FC236}">
              <a16:creationId xmlns:a16="http://schemas.microsoft.com/office/drawing/2014/main" id="{675D3D19-CA01-4B7C-8A0A-ABA391792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1446" y="1401997"/>
          <a:ext cx="616324" cy="598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63386</xdr:colOff>
      <xdr:row>4</xdr:row>
      <xdr:rowOff>47625</xdr:rowOff>
    </xdr:from>
    <xdr:to>
      <xdr:col>7</xdr:col>
      <xdr:colOff>653936</xdr:colOff>
      <xdr:row>4</xdr:row>
      <xdr:rowOff>640557</xdr:rowOff>
    </xdr:to>
    <xdr:pic>
      <xdr:nvPicPr>
        <xdr:cNvPr id="101" name="Imagen 5">
          <a:extLst>
            <a:ext uri="{FF2B5EF4-FFF2-40B4-BE49-F238E27FC236}">
              <a16:creationId xmlns:a16="http://schemas.microsoft.com/office/drawing/2014/main" id="{B74AE558-F62C-432D-B9BD-AAC632FF7697}"/>
            </a:ext>
            <a:ext uri="{147F2762-F138-4A5C-976F-8EAC2B608ADB}">
              <a16:predDERef xmlns:a16="http://schemas.microsoft.com/office/drawing/2014/main" pred="{7138F48A-2F3C-487D-8C97-4A540EEC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42605" y="1416844"/>
          <a:ext cx="590550" cy="592932"/>
        </a:xfrm>
        <a:prstGeom prst="rect">
          <a:avLst/>
        </a:prstGeom>
      </xdr:spPr>
    </xdr:pic>
    <xdr:clientData/>
  </xdr:twoCellAnchor>
  <xdr:oneCellAnchor>
    <xdr:from>
      <xdr:col>1</xdr:col>
      <xdr:colOff>347382</xdr:colOff>
      <xdr:row>15</xdr:row>
      <xdr:rowOff>33618</xdr:rowOff>
    </xdr:from>
    <xdr:ext cx="986118" cy="448235"/>
    <xdr:pic>
      <xdr:nvPicPr>
        <xdr:cNvPr id="30" name="21 Imagen" descr="C:\Users\ALEJAN~1\AppData\Local\Temp\Rar$DI00.129\logo_carta_color1.jpg">
          <a:extLst>
            <a:ext uri="{FF2B5EF4-FFF2-40B4-BE49-F238E27FC236}">
              <a16:creationId xmlns:a16="http://schemas.microsoft.com/office/drawing/2014/main" id="{D96C93B5-6A9C-4C04-B45D-7ADB0F611A8E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888442"/>
          <a:ext cx="986118" cy="44823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</xdr:col>
      <xdr:colOff>112059</xdr:colOff>
      <xdr:row>46</xdr:row>
      <xdr:rowOff>49945</xdr:rowOff>
    </xdr:from>
    <xdr:to>
      <xdr:col>12</xdr:col>
      <xdr:colOff>0</xdr:colOff>
      <xdr:row>65</xdr:row>
      <xdr:rowOff>108858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78F972BA-3729-4860-BD22-3633DB626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</xdr:col>
      <xdr:colOff>86632</xdr:colOff>
      <xdr:row>18</xdr:row>
      <xdr:rowOff>100853</xdr:rowOff>
    </xdr:from>
    <xdr:to>
      <xdr:col>3</xdr:col>
      <xdr:colOff>680544</xdr:colOff>
      <xdr:row>19</xdr:row>
      <xdr:rowOff>300878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A387E721-4203-4D42-97BF-90A594751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4007" y="1301003"/>
          <a:ext cx="593912" cy="597274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18</xdr:row>
      <xdr:rowOff>100853</xdr:rowOff>
    </xdr:from>
    <xdr:to>
      <xdr:col>4</xdr:col>
      <xdr:colOff>637522</xdr:colOff>
      <xdr:row>19</xdr:row>
      <xdr:rowOff>329711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77974A9-20A7-466E-9303-706F43009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8767" y="1301003"/>
          <a:ext cx="559080" cy="627788"/>
        </a:xfrm>
        <a:prstGeom prst="rect">
          <a:avLst/>
        </a:prstGeom>
      </xdr:spPr>
    </xdr:pic>
    <xdr:clientData/>
  </xdr:twoCellAnchor>
  <xdr:twoCellAnchor editAs="oneCell">
    <xdr:from>
      <xdr:col>5</xdr:col>
      <xdr:colOff>89647</xdr:colOff>
      <xdr:row>18</xdr:row>
      <xdr:rowOff>134470</xdr:rowOff>
    </xdr:from>
    <xdr:to>
      <xdr:col>5</xdr:col>
      <xdr:colOff>661147</xdr:colOff>
      <xdr:row>19</xdr:row>
      <xdr:rowOff>312083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A112241D-54D8-4A1F-8A63-0D75115E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2922" y="1334620"/>
          <a:ext cx="571500" cy="574862"/>
        </a:xfrm>
        <a:prstGeom prst="rect">
          <a:avLst/>
        </a:prstGeom>
      </xdr:spPr>
    </xdr:pic>
    <xdr:clientData/>
  </xdr:twoCellAnchor>
  <xdr:twoCellAnchor editAs="oneCell">
    <xdr:from>
      <xdr:col>6</xdr:col>
      <xdr:colOff>88434</xdr:colOff>
      <xdr:row>18</xdr:row>
      <xdr:rowOff>134470</xdr:rowOff>
    </xdr:from>
    <xdr:to>
      <xdr:col>6</xdr:col>
      <xdr:colOff>693552</xdr:colOff>
      <xdr:row>19</xdr:row>
      <xdr:rowOff>344020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EDEDCF05-072D-4AAA-AB25-423D7B628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4659" y="1334620"/>
          <a:ext cx="605118" cy="608480"/>
        </a:xfrm>
        <a:prstGeom prst="rect">
          <a:avLst/>
        </a:prstGeom>
      </xdr:spPr>
    </xdr:pic>
    <xdr:clientData/>
  </xdr:twoCellAnchor>
  <xdr:twoCellAnchor editAs="oneCell">
    <xdr:from>
      <xdr:col>7</xdr:col>
      <xdr:colOff>89647</xdr:colOff>
      <xdr:row>18</xdr:row>
      <xdr:rowOff>100852</xdr:rowOff>
    </xdr:from>
    <xdr:to>
      <xdr:col>7</xdr:col>
      <xdr:colOff>683559</xdr:colOff>
      <xdr:row>19</xdr:row>
      <xdr:rowOff>307476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F7AF0A9-32AF-47AA-B126-8E65B3F58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8822" y="1301002"/>
          <a:ext cx="593912" cy="603873"/>
        </a:xfrm>
        <a:prstGeom prst="rect">
          <a:avLst/>
        </a:prstGeom>
      </xdr:spPr>
    </xdr:pic>
    <xdr:clientData/>
  </xdr:twoCellAnchor>
  <xdr:twoCellAnchor editAs="oneCell">
    <xdr:from>
      <xdr:col>9</xdr:col>
      <xdr:colOff>56029</xdr:colOff>
      <xdr:row>18</xdr:row>
      <xdr:rowOff>100853</xdr:rowOff>
    </xdr:from>
    <xdr:to>
      <xdr:col>9</xdr:col>
      <xdr:colOff>649941</xdr:colOff>
      <xdr:row>19</xdr:row>
      <xdr:rowOff>337048</xdr:rowOff>
    </xdr:to>
    <xdr:pic>
      <xdr:nvPicPr>
        <xdr:cNvPr id="37" name="Imagen 36" descr="http://www.ieehidalgo.org.mx/images/template-content/NAHgo.jpg">
          <a:extLst>
            <a:ext uri="{FF2B5EF4-FFF2-40B4-BE49-F238E27FC236}">
              <a16:creationId xmlns:a16="http://schemas.microsoft.com/office/drawing/2014/main" id="{A0E80B13-14F0-4429-BCE7-21C8D376F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1104" y="1301003"/>
          <a:ext cx="593912" cy="63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67235</xdr:colOff>
      <xdr:row>18</xdr:row>
      <xdr:rowOff>123265</xdr:rowOff>
    </xdr:from>
    <xdr:to>
      <xdr:col>10</xdr:col>
      <xdr:colOff>683559</xdr:colOff>
      <xdr:row>19</xdr:row>
      <xdr:rowOff>332814</xdr:rowOff>
    </xdr:to>
    <xdr:pic>
      <xdr:nvPicPr>
        <xdr:cNvPr id="38" name="Imagen 37" descr="http://www.ieehidalgo.org.mx/images/template-content/PESH.jpg">
          <a:extLst>
            <a:ext uri="{FF2B5EF4-FFF2-40B4-BE49-F238E27FC236}">
              <a16:creationId xmlns:a16="http://schemas.microsoft.com/office/drawing/2014/main" id="{70539F5A-E5BF-4B56-BD3E-E891E28C2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5260" y="1323415"/>
          <a:ext cx="616324" cy="60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18</xdr:row>
      <xdr:rowOff>66675</xdr:rowOff>
    </xdr:from>
    <xdr:to>
      <xdr:col>8</xdr:col>
      <xdr:colOff>657225</xdr:colOff>
      <xdr:row>19</xdr:row>
      <xdr:rowOff>269501</xdr:rowOff>
    </xdr:to>
    <xdr:pic>
      <xdr:nvPicPr>
        <xdr:cNvPr id="39" name="Imagen 5">
          <a:extLst>
            <a:ext uri="{FF2B5EF4-FFF2-40B4-BE49-F238E27FC236}">
              <a16:creationId xmlns:a16="http://schemas.microsoft.com/office/drawing/2014/main" id="{3074CB22-B463-40DF-AA81-8C8207F189DD}"/>
            </a:ext>
            <a:ext uri="{147F2762-F138-4A5C-976F-8EAC2B608ADB}">
              <a16:predDERef xmlns:a16="http://schemas.microsoft.com/office/drawing/2014/main" pred="{7138F48A-2F3C-487D-8C97-4A540EEC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38800" y="1266825"/>
          <a:ext cx="590550" cy="600075"/>
        </a:xfrm>
        <a:prstGeom prst="rect">
          <a:avLst/>
        </a:prstGeom>
      </xdr:spPr>
    </xdr:pic>
    <xdr:clientData/>
  </xdr:twoCellAnchor>
  <xdr:oneCellAnchor>
    <xdr:from>
      <xdr:col>1</xdr:col>
      <xdr:colOff>201706</xdr:colOff>
      <xdr:row>74</xdr:row>
      <xdr:rowOff>156882</xdr:rowOff>
    </xdr:from>
    <xdr:ext cx="1165412" cy="560294"/>
    <xdr:pic>
      <xdr:nvPicPr>
        <xdr:cNvPr id="40" name="21 Imagen" descr="C:\Users\ALEJAN~1\AppData\Local\Temp\Rar$DI00.129\logo_carta_color1.jpg">
          <a:extLst>
            <a:ext uri="{FF2B5EF4-FFF2-40B4-BE49-F238E27FC236}">
              <a16:creationId xmlns:a16="http://schemas.microsoft.com/office/drawing/2014/main" id="{679C2B72-2704-464B-B4E3-B3C0CC241E45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6394206"/>
          <a:ext cx="1165412" cy="560294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</xdr:col>
      <xdr:colOff>103777</xdr:colOff>
      <xdr:row>103</xdr:row>
      <xdr:rowOff>124488</xdr:rowOff>
    </xdr:from>
    <xdr:to>
      <xdr:col>9</xdr:col>
      <xdr:colOff>629479</xdr:colOff>
      <xdr:row>121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B3F93CF9-7AD2-466C-B6B2-AB6971B7E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</xdr:col>
      <xdr:colOff>111480</xdr:colOff>
      <xdr:row>78</xdr:row>
      <xdr:rowOff>51158</xdr:rowOff>
    </xdr:from>
    <xdr:to>
      <xdr:col>3</xdr:col>
      <xdr:colOff>705392</xdr:colOff>
      <xdr:row>79</xdr:row>
      <xdr:rowOff>239977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F948D24-39D6-4570-B63C-5CF2FD45A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8855" y="1251308"/>
          <a:ext cx="593912" cy="597274"/>
        </a:xfrm>
        <a:prstGeom prst="rect">
          <a:avLst/>
        </a:prstGeom>
      </xdr:spPr>
    </xdr:pic>
    <xdr:clientData/>
  </xdr:twoCellAnchor>
  <xdr:twoCellAnchor editAs="oneCell">
    <xdr:from>
      <xdr:col>4</xdr:col>
      <xdr:colOff>103290</xdr:colOff>
      <xdr:row>78</xdr:row>
      <xdr:rowOff>51158</xdr:rowOff>
    </xdr:from>
    <xdr:to>
      <xdr:col>4</xdr:col>
      <xdr:colOff>662370</xdr:colOff>
      <xdr:row>79</xdr:row>
      <xdr:rowOff>270491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DAA38C1-18EB-42F8-B2E0-8EC9DAE1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03615" y="1251308"/>
          <a:ext cx="559080" cy="627788"/>
        </a:xfrm>
        <a:prstGeom prst="rect">
          <a:avLst/>
        </a:prstGeom>
      </xdr:spPr>
    </xdr:pic>
    <xdr:clientData/>
  </xdr:twoCellAnchor>
  <xdr:twoCellAnchor editAs="oneCell">
    <xdr:from>
      <xdr:col>5</xdr:col>
      <xdr:colOff>73082</xdr:colOff>
      <xdr:row>78</xdr:row>
      <xdr:rowOff>84775</xdr:rowOff>
    </xdr:from>
    <xdr:to>
      <xdr:col>5</xdr:col>
      <xdr:colOff>644582</xdr:colOff>
      <xdr:row>79</xdr:row>
      <xdr:rowOff>251182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5EDEA63E-B3FD-4795-9D6D-453F6E3BD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6357" y="1284925"/>
          <a:ext cx="571500" cy="574862"/>
        </a:xfrm>
        <a:prstGeom prst="rect">
          <a:avLst/>
        </a:prstGeom>
      </xdr:spPr>
    </xdr:pic>
    <xdr:clientData/>
  </xdr:twoCellAnchor>
  <xdr:twoCellAnchor editAs="oneCell">
    <xdr:from>
      <xdr:col>6</xdr:col>
      <xdr:colOff>71869</xdr:colOff>
      <xdr:row>78</xdr:row>
      <xdr:rowOff>84775</xdr:rowOff>
    </xdr:from>
    <xdr:to>
      <xdr:col>6</xdr:col>
      <xdr:colOff>676987</xdr:colOff>
      <xdr:row>79</xdr:row>
      <xdr:rowOff>284800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AD1447D2-B729-4B59-B038-301217DD4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58094" y="1284925"/>
          <a:ext cx="605118" cy="608480"/>
        </a:xfrm>
        <a:prstGeom prst="rect">
          <a:avLst/>
        </a:prstGeom>
      </xdr:spPr>
    </xdr:pic>
    <xdr:clientData/>
  </xdr:twoCellAnchor>
  <xdr:twoCellAnchor editAs="oneCell">
    <xdr:from>
      <xdr:col>7</xdr:col>
      <xdr:colOff>73082</xdr:colOff>
      <xdr:row>78</xdr:row>
      <xdr:rowOff>51157</xdr:rowOff>
    </xdr:from>
    <xdr:to>
      <xdr:col>7</xdr:col>
      <xdr:colOff>666994</xdr:colOff>
      <xdr:row>79</xdr:row>
      <xdr:rowOff>246575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FE71AE86-3A2E-4203-A92B-DCBAE342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02257" y="1251307"/>
          <a:ext cx="593912" cy="603873"/>
        </a:xfrm>
        <a:prstGeom prst="rect">
          <a:avLst/>
        </a:prstGeom>
      </xdr:spPr>
    </xdr:pic>
    <xdr:clientData/>
  </xdr:twoCellAnchor>
  <xdr:twoCellAnchor editAs="oneCell">
    <xdr:from>
      <xdr:col>9</xdr:col>
      <xdr:colOff>39464</xdr:colOff>
      <xdr:row>78</xdr:row>
      <xdr:rowOff>51158</xdr:rowOff>
    </xdr:from>
    <xdr:to>
      <xdr:col>9</xdr:col>
      <xdr:colOff>633376</xdr:colOff>
      <xdr:row>79</xdr:row>
      <xdr:rowOff>277828</xdr:rowOff>
    </xdr:to>
    <xdr:pic>
      <xdr:nvPicPr>
        <xdr:cNvPr id="50" name="Imagen 49" descr="http://www.ieehidalgo.org.mx/images/template-content/NAHgo.jpg">
          <a:extLst>
            <a:ext uri="{FF2B5EF4-FFF2-40B4-BE49-F238E27FC236}">
              <a16:creationId xmlns:a16="http://schemas.microsoft.com/office/drawing/2014/main" id="{726D04DC-59EE-4202-BFB4-7E3C50DA5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4539" y="1251308"/>
          <a:ext cx="593912" cy="63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50670</xdr:colOff>
      <xdr:row>78</xdr:row>
      <xdr:rowOff>73570</xdr:rowOff>
    </xdr:from>
    <xdr:to>
      <xdr:col>10</xdr:col>
      <xdr:colOff>666994</xdr:colOff>
      <xdr:row>79</xdr:row>
      <xdr:rowOff>273594</xdr:rowOff>
    </xdr:to>
    <xdr:pic>
      <xdr:nvPicPr>
        <xdr:cNvPr id="51" name="Imagen 50" descr="http://www.ieehidalgo.org.mx/images/template-content/PESH.jpg">
          <a:extLst>
            <a:ext uri="{FF2B5EF4-FFF2-40B4-BE49-F238E27FC236}">
              <a16:creationId xmlns:a16="http://schemas.microsoft.com/office/drawing/2014/main" id="{860A1598-98D2-46F1-9A8F-36D2BC99E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8695" y="1273720"/>
          <a:ext cx="616324" cy="60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50110</xdr:colOff>
      <xdr:row>78</xdr:row>
      <xdr:rowOff>16980</xdr:rowOff>
    </xdr:from>
    <xdr:to>
      <xdr:col>8</xdr:col>
      <xdr:colOff>640660</xdr:colOff>
      <xdr:row>79</xdr:row>
      <xdr:rowOff>208600</xdr:rowOff>
    </xdr:to>
    <xdr:pic>
      <xdr:nvPicPr>
        <xdr:cNvPr id="52" name="Imagen 5">
          <a:extLst>
            <a:ext uri="{FF2B5EF4-FFF2-40B4-BE49-F238E27FC236}">
              <a16:creationId xmlns:a16="http://schemas.microsoft.com/office/drawing/2014/main" id="{9B1365DB-F1FB-4526-BF65-83B7AB82AC0C}"/>
            </a:ext>
            <a:ext uri="{147F2762-F138-4A5C-976F-8EAC2B608ADB}">
              <a16:predDERef xmlns:a16="http://schemas.microsoft.com/office/drawing/2014/main" pred="{7138F48A-2F3C-487D-8C97-4A540EEC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22235" y="1217130"/>
          <a:ext cx="590550" cy="600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s%20sesiones%20CL%20y%20CD%20Proceso%20Electoral%202018-2019\04ABRIL\CONSEJO%20DISTRITAL\PEL_ORD_CD%2025_02_19\Formatos%20CyS_Ord_Distrital_Febre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do.rodea\AppData\Local\Microsoft\Windows\INetCache\Content.Outlook\Y0KBASJN\FCyS%20SCD%20Puebla%2015-03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R%202020/INFORMES/SESIONES/02%20CONSEJOS%20DISTRITALES/ENERO/Formato%20CyS_Ses_Ext_CD_16-01-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ormato%20CyS_Ses_Ord_CD_27-01-2020_28.01.20_13.10%20hora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ormato%20CyS_Ses_Extr_CD_07022020_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Anexo 1.1"/>
      <sheetName val="Anexo1.2"/>
      <sheetName val="Anexo 2"/>
      <sheetName val="Anexo 3"/>
      <sheetName val="Anexo 4"/>
      <sheetName val="Anexo 5"/>
      <sheetName val="Anexo 5.1"/>
      <sheetName val="Anexo 5.2"/>
      <sheetName val="Anexo 5.3"/>
      <sheetName val="Anexo 6"/>
      <sheetName val="Anexo 6.1"/>
      <sheetName val="Anexo 6.2 "/>
      <sheetName val="Anexo 6.3"/>
      <sheetName val="Anexo 7.1"/>
      <sheetName val="Anexo 7.2"/>
      <sheetName val="Anexo 7.3"/>
      <sheetName val="Anexo 7.4"/>
      <sheetName val="Anexo 8"/>
      <sheetName val="Anexo 9"/>
    </sheetNames>
    <sheetDataSet>
      <sheetData sheetId="0">
        <row r="6">
          <cell r="S6" t="str">
            <v>F1</v>
          </cell>
        </row>
        <row r="31">
          <cell r="V31" t="str">
            <v>F1</v>
          </cell>
          <cell r="W31" t="str">
            <v>F2</v>
          </cell>
          <cell r="X31" t="str">
            <v>F3</v>
          </cell>
          <cell r="Y31" t="str">
            <v>F4</v>
          </cell>
          <cell r="Z31" t="str">
            <v>F5</v>
          </cell>
          <cell r="AA31" t="str">
            <v>F6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2">
          <cell r="J12">
            <v>125</v>
          </cell>
        </row>
      </sheetData>
      <sheetData sheetId="12">
        <row r="34">
          <cell r="C34">
            <v>0</v>
          </cell>
        </row>
      </sheetData>
      <sheetData sheetId="13">
        <row r="11">
          <cell r="K11">
            <v>21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Anexo 2"/>
      <sheetName val="Anexo 3"/>
      <sheetName val="Anexo 4"/>
      <sheetName val="Anexo 5"/>
      <sheetName val="Anexo 5.1"/>
      <sheetName val="Anexo 5.2"/>
      <sheetName val="Anexo 6"/>
      <sheetName val="Anexo 6.1 "/>
      <sheetName val="Anexo 7"/>
      <sheetName val="Anexo 7.1"/>
      <sheetName val="Anexo 7.2"/>
      <sheetName val="Anexo 7.3"/>
      <sheetName val="Anexo 8"/>
      <sheetName val="Anexo 9"/>
      <sheetName val="Anexo 6.1"/>
    </sheetNames>
    <sheetDataSet>
      <sheetData sheetId="0">
        <row r="5">
          <cell r="W5" t="str">
            <v>F1</v>
          </cell>
        </row>
        <row r="12">
          <cell r="W12" t="str">
            <v>F1</v>
          </cell>
          <cell r="X12" t="str">
            <v>F2</v>
          </cell>
          <cell r="Y12" t="str">
            <v>F3</v>
          </cell>
          <cell r="Z12" t="str">
            <v>F4</v>
          </cell>
          <cell r="AA12" t="str">
            <v>F5</v>
          </cell>
          <cell r="AB12" t="str">
            <v>F6</v>
          </cell>
        </row>
        <row r="13">
          <cell r="V13" t="str">
            <v>Vacantes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V14" t="str">
            <v>Plazas cubiertas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</row>
      </sheetData>
      <sheetData sheetId="1" refreshError="1"/>
      <sheetData sheetId="2" refreshError="1"/>
      <sheetData sheetId="3" refreshError="1"/>
      <sheetData sheetId="4">
        <row r="10">
          <cell r="AH10" t="str">
            <v>Asistencias</v>
          </cell>
        </row>
      </sheetData>
      <sheetData sheetId="5" refreshError="1"/>
      <sheetData sheetId="6" refreshError="1"/>
      <sheetData sheetId="7">
        <row r="27">
          <cell r="C27" t="str">
            <v>PAN</v>
          </cell>
        </row>
      </sheetData>
      <sheetData sheetId="8">
        <row r="45">
          <cell r="E45" t="str">
            <v>Partidos Locales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Anexo 1.1"/>
      <sheetName val="Anexo 2"/>
      <sheetName val="Anexo 3"/>
      <sheetName val="Anexo 4"/>
      <sheetName val="Anexo 5"/>
      <sheetName val="Anexo 5.1"/>
      <sheetName val="Anexo 5.2"/>
      <sheetName val="Anexo 5.3"/>
      <sheetName val="Anexo 6"/>
      <sheetName val="Anexo 6.1"/>
      <sheetName val="Anexo 6.2 "/>
      <sheetName val="Anexo 6.3"/>
      <sheetName val="Anexo 7"/>
      <sheetName val="Anexo 7.1"/>
      <sheetName val="Anexo 7.2"/>
      <sheetName val="Anexo 8"/>
      <sheetName val="Anexo 9"/>
    </sheetNames>
    <sheetDataSet>
      <sheetData sheetId="0"/>
      <sheetData sheetId="1"/>
      <sheetData sheetId="2"/>
      <sheetData sheetId="3"/>
      <sheetData sheetId="4"/>
      <sheetData sheetId="5">
        <row r="16">
          <cell r="AF16" t="str">
            <v>Asistencias</v>
          </cell>
          <cell r="AG16">
            <v>81</v>
          </cell>
          <cell r="AL16" t="str">
            <v>Asistencias</v>
          </cell>
          <cell r="AM16" t="str">
            <v>Inasistencia</v>
          </cell>
        </row>
        <row r="17">
          <cell r="AF17" t="str">
            <v>Inasistencia</v>
          </cell>
          <cell r="AG17">
            <v>3</v>
          </cell>
          <cell r="AI17" t="str">
            <v>Consejera/o F1</v>
          </cell>
          <cell r="AL17">
            <v>13</v>
          </cell>
          <cell r="AM17">
            <v>1</v>
          </cell>
        </row>
        <row r="18">
          <cell r="AF18" t="str">
            <v>Inasistencia Justificadas</v>
          </cell>
          <cell r="AG18">
            <v>0</v>
          </cell>
          <cell r="AI18" t="str">
            <v>Consejera/o F2</v>
          </cell>
          <cell r="AL18">
            <v>13</v>
          </cell>
          <cell r="AM18">
            <v>1</v>
          </cell>
        </row>
        <row r="19">
          <cell r="AF19" t="str">
            <v>Vacantes</v>
          </cell>
          <cell r="AG19">
            <v>0</v>
          </cell>
          <cell r="AI19" t="str">
            <v>Consejera/o F3</v>
          </cell>
          <cell r="AL19">
            <v>14</v>
          </cell>
          <cell r="AM19">
            <v>0</v>
          </cell>
        </row>
        <row r="20">
          <cell r="AI20" t="str">
            <v>Consejera/o F4</v>
          </cell>
          <cell r="AL20">
            <v>14</v>
          </cell>
          <cell r="AM20">
            <v>0</v>
          </cell>
        </row>
        <row r="21">
          <cell r="AI21" t="str">
            <v>Consejera/o F5</v>
          </cell>
          <cell r="AL21">
            <v>13</v>
          </cell>
          <cell r="AM21">
            <v>1</v>
          </cell>
        </row>
        <row r="22">
          <cell r="AI22" t="str">
            <v>Consejera/o F6</v>
          </cell>
          <cell r="AL22">
            <v>14</v>
          </cell>
          <cell r="AM22">
            <v>0</v>
          </cell>
        </row>
        <row r="41">
          <cell r="X41" t="str">
            <v xml:space="preserve">Asistencia </v>
          </cell>
          <cell r="Y41" t="str">
            <v>Inasistencia</v>
          </cell>
        </row>
        <row r="42">
          <cell r="W42" t="str">
            <v>Presidenta/e</v>
          </cell>
          <cell r="X42">
            <v>14</v>
          </cell>
          <cell r="Y42">
            <v>0</v>
          </cell>
        </row>
        <row r="43">
          <cell r="F43" t="str">
            <v>Consejera/o F1</v>
          </cell>
          <cell r="G43" t="str">
            <v>Consejera/o F2</v>
          </cell>
          <cell r="H43" t="str">
            <v>Consejera/o F3</v>
          </cell>
          <cell r="I43" t="str">
            <v>Consejera/o F4</v>
          </cell>
          <cell r="J43" t="str">
            <v>Consejera/o F5</v>
          </cell>
          <cell r="K43" t="str">
            <v>Consejera/o F6</v>
          </cell>
          <cell r="W43" t="str">
            <v>Secretaria/o</v>
          </cell>
          <cell r="X43">
            <v>14</v>
          </cell>
          <cell r="Y43">
            <v>0</v>
          </cell>
        </row>
        <row r="45">
          <cell r="E45" t="str">
            <v>Asistencia</v>
          </cell>
          <cell r="F45">
            <v>13</v>
          </cell>
          <cell r="G45">
            <v>13</v>
          </cell>
          <cell r="H45">
            <v>14</v>
          </cell>
          <cell r="I45">
            <v>14</v>
          </cell>
          <cell r="J45">
            <v>13</v>
          </cell>
          <cell r="K45">
            <v>14</v>
          </cell>
        </row>
        <row r="46">
          <cell r="E46" t="str">
            <v>Inasistencia</v>
          </cell>
          <cell r="F46">
            <v>1</v>
          </cell>
          <cell r="G46">
            <v>1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</row>
        <row r="48">
          <cell r="AF48" t="str">
            <v>Asistencias</v>
          </cell>
          <cell r="AG48">
            <v>28</v>
          </cell>
        </row>
        <row r="49">
          <cell r="AF49" t="str">
            <v>Inasistencia</v>
          </cell>
          <cell r="AG49">
            <v>0</v>
          </cell>
        </row>
        <row r="50">
          <cell r="AF50" t="str">
            <v>Inasistencia Justificadas</v>
          </cell>
          <cell r="AG50">
            <v>0</v>
          </cell>
        </row>
        <row r="51">
          <cell r="AF51" t="str">
            <v>Vacantes</v>
          </cell>
          <cell r="AG51">
            <v>0</v>
          </cell>
        </row>
        <row r="75">
          <cell r="AF75" t="str">
            <v>Asistencias</v>
          </cell>
          <cell r="AG75">
            <v>42</v>
          </cell>
        </row>
        <row r="76">
          <cell r="AF76" t="str">
            <v>Inasistencia</v>
          </cell>
          <cell r="AG76">
            <v>0</v>
          </cell>
        </row>
        <row r="77">
          <cell r="AF77" t="str">
            <v>Inasistencia Justificadas</v>
          </cell>
          <cell r="AG77">
            <v>0</v>
          </cell>
        </row>
        <row r="78">
          <cell r="AF78" t="str">
            <v>Vacantes</v>
          </cell>
          <cell r="AG78">
            <v>0</v>
          </cell>
        </row>
        <row r="100">
          <cell r="R100" t="str">
            <v xml:space="preserve">Asistencia </v>
          </cell>
          <cell r="S100" t="str">
            <v>Inasistencia</v>
          </cell>
        </row>
        <row r="101">
          <cell r="Q101" t="str">
            <v>VOE</v>
          </cell>
          <cell r="R101">
            <v>14</v>
          </cell>
          <cell r="S101">
            <v>0</v>
          </cell>
        </row>
        <row r="102">
          <cell r="Q102" t="str">
            <v>VRFE</v>
          </cell>
          <cell r="R102">
            <v>14</v>
          </cell>
          <cell r="S102">
            <v>0</v>
          </cell>
        </row>
        <row r="103">
          <cell r="Q103" t="str">
            <v>VCEyEC</v>
          </cell>
          <cell r="R103">
            <v>14</v>
          </cell>
          <cell r="S103">
            <v>0</v>
          </cell>
        </row>
      </sheetData>
      <sheetData sheetId="6"/>
      <sheetData sheetId="7"/>
      <sheetData sheetId="8"/>
      <sheetData sheetId="9">
        <row r="36">
          <cell r="D36" t="str">
            <v>PAN</v>
          </cell>
          <cell r="E36" t="str">
            <v>PRI</v>
          </cell>
          <cell r="F36" t="str">
            <v>PRD</v>
          </cell>
          <cell r="G36" t="str">
            <v>PVEM</v>
          </cell>
          <cell r="H36" t="str">
            <v>PT</v>
          </cell>
          <cell r="I36" t="str">
            <v>MC</v>
          </cell>
          <cell r="J36" t="str">
            <v>MORENA</v>
          </cell>
        </row>
        <row r="38">
          <cell r="D38">
            <v>12</v>
          </cell>
          <cell r="E38">
            <v>13</v>
          </cell>
          <cell r="F38">
            <v>11</v>
          </cell>
          <cell r="G38">
            <v>11</v>
          </cell>
          <cell r="H38">
            <v>9</v>
          </cell>
          <cell r="I38">
            <v>9</v>
          </cell>
          <cell r="J38">
            <v>6</v>
          </cell>
        </row>
        <row r="47">
          <cell r="D47" t="str">
            <v>PAN</v>
          </cell>
          <cell r="E47" t="str">
            <v>PRI</v>
          </cell>
          <cell r="F47" t="str">
            <v>PRD</v>
          </cell>
          <cell r="G47" t="str">
            <v>PVEM</v>
          </cell>
          <cell r="H47" t="str">
            <v>PT</v>
          </cell>
          <cell r="I47" t="str">
            <v>MC</v>
          </cell>
          <cell r="J47" t="str">
            <v>MORENA</v>
          </cell>
          <cell r="K47" t="str">
            <v>Total</v>
          </cell>
        </row>
        <row r="49">
          <cell r="B49" t="str">
            <v>Asistencia</v>
          </cell>
          <cell r="D49">
            <v>0.8571428571428571</v>
          </cell>
          <cell r="E49">
            <v>0.9285714285714286</v>
          </cell>
          <cell r="F49">
            <v>0.7857142857142857</v>
          </cell>
          <cell r="G49">
            <v>0.7857142857142857</v>
          </cell>
          <cell r="H49">
            <v>0.6428571428571429</v>
          </cell>
          <cell r="I49">
            <v>0.6428571428571429</v>
          </cell>
          <cell r="J49">
            <v>0.8571428571428571</v>
          </cell>
          <cell r="K49">
            <v>0.72448979591836737</v>
          </cell>
        </row>
        <row r="50">
          <cell r="B50" t="str">
            <v>Inasistencia</v>
          </cell>
          <cell r="D50">
            <v>0.14285714285714285</v>
          </cell>
          <cell r="E50">
            <v>7.1428571428571425E-2</v>
          </cell>
          <cell r="F50">
            <v>0.21428571428571427</v>
          </cell>
          <cell r="G50">
            <v>0.21428571428571427</v>
          </cell>
          <cell r="H50">
            <v>0.35714285714285715</v>
          </cell>
          <cell r="I50">
            <v>0.35714285714285715</v>
          </cell>
          <cell r="J50">
            <v>0.14285714285714285</v>
          </cell>
          <cell r="K50">
            <v>0.27551020408163263</v>
          </cell>
        </row>
      </sheetData>
      <sheetData sheetId="10">
        <row r="6">
          <cell r="N6" t="str">
            <v>% Asistencia</v>
          </cell>
          <cell r="O6" t="str">
            <v>% Inasistencia</v>
          </cell>
        </row>
        <row r="10">
          <cell r="M10" t="str">
            <v>Coahuila</v>
          </cell>
          <cell r="N10">
            <v>0.63265306122448983</v>
          </cell>
          <cell r="O10">
            <v>0.36734693877551022</v>
          </cell>
        </row>
        <row r="11">
          <cell r="M11" t="str">
            <v xml:space="preserve">Hidalgo </v>
          </cell>
          <cell r="N11">
            <v>0.81632653061224492</v>
          </cell>
          <cell r="O11">
            <v>0.18367346938775511</v>
          </cell>
        </row>
      </sheetData>
      <sheetData sheetId="11">
        <row r="52">
          <cell r="B52" t="str">
            <v>Partidos Locales</v>
          </cell>
        </row>
        <row r="53">
          <cell r="A53" t="str">
            <v>Asistencia</v>
          </cell>
          <cell r="B53">
            <v>24</v>
          </cell>
        </row>
        <row r="54">
          <cell r="A54" t="str">
            <v>Inasistencias</v>
          </cell>
          <cell r="B54">
            <v>4</v>
          </cell>
        </row>
        <row r="55">
          <cell r="A55" t="str">
            <v>Inasistencias justificadas</v>
          </cell>
          <cell r="B55">
            <v>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Anexo 1.1"/>
      <sheetName val="Anexo 2"/>
      <sheetName val="Anexo 3"/>
      <sheetName val="Anexo 4"/>
      <sheetName val="Anexo 5"/>
      <sheetName val="Anexo 5.1"/>
      <sheetName val="Anexo 5.2"/>
      <sheetName val="Anexo 5.3"/>
      <sheetName val="Anexo 6"/>
      <sheetName val="Anexo 6.1"/>
      <sheetName val="Anexo 6.2 "/>
      <sheetName val="Anexo 6.3"/>
      <sheetName val="Anexo 7"/>
      <sheetName val="Anexo 7.1"/>
      <sheetName val="Anexo 7.2"/>
      <sheetName val="Anexo 8"/>
      <sheetName val="Anexo 9"/>
    </sheetNames>
    <sheetDataSet>
      <sheetData sheetId="0"/>
      <sheetData sheetId="1"/>
      <sheetData sheetId="2"/>
      <sheetData sheetId="3"/>
      <sheetData sheetId="4"/>
      <sheetData sheetId="5">
        <row r="16">
          <cell r="AF16" t="str">
            <v>Asistencias</v>
          </cell>
          <cell r="AG16">
            <v>82</v>
          </cell>
          <cell r="AL16" t="str">
            <v>Asistencias</v>
          </cell>
          <cell r="AM16" t="str">
            <v>Inasistencia</v>
          </cell>
        </row>
        <row r="17">
          <cell r="AF17" t="str">
            <v>Inasistencia</v>
          </cell>
          <cell r="AG17">
            <v>1</v>
          </cell>
          <cell r="AI17" t="str">
            <v>Consejera/o F1</v>
          </cell>
          <cell r="AL17">
            <v>14</v>
          </cell>
          <cell r="AM17">
            <v>0</v>
          </cell>
        </row>
        <row r="18">
          <cell r="AF18" t="str">
            <v>Inasistencia Justificadas</v>
          </cell>
          <cell r="AG18">
            <v>1</v>
          </cell>
          <cell r="AI18" t="str">
            <v>Consejera/o F2</v>
          </cell>
          <cell r="AL18">
            <v>13</v>
          </cell>
          <cell r="AM18">
            <v>1</v>
          </cell>
        </row>
        <row r="19">
          <cell r="AF19" t="str">
            <v>Vacantes</v>
          </cell>
          <cell r="AG19">
            <v>0</v>
          </cell>
          <cell r="AI19" t="str">
            <v>Consejera/o F3</v>
          </cell>
          <cell r="AL19">
            <v>13</v>
          </cell>
          <cell r="AM19">
            <v>1</v>
          </cell>
        </row>
        <row r="20">
          <cell r="AI20" t="str">
            <v>Consejera/o F4</v>
          </cell>
          <cell r="AL20">
            <v>14</v>
          </cell>
          <cell r="AM20">
            <v>0</v>
          </cell>
        </row>
        <row r="21">
          <cell r="AI21" t="str">
            <v>Consejera/o F5</v>
          </cell>
          <cell r="AL21">
            <v>14</v>
          </cell>
          <cell r="AM21">
            <v>0</v>
          </cell>
        </row>
        <row r="22">
          <cell r="AI22" t="str">
            <v>Consejera/o F6</v>
          </cell>
          <cell r="AL22">
            <v>14</v>
          </cell>
          <cell r="AM22">
            <v>0</v>
          </cell>
        </row>
        <row r="41">
          <cell r="X41" t="str">
            <v xml:space="preserve">Asistencia </v>
          </cell>
          <cell r="Y41" t="str">
            <v>Inasistencia</v>
          </cell>
        </row>
        <row r="42">
          <cell r="W42" t="str">
            <v>Presidenta/e</v>
          </cell>
          <cell r="X42">
            <v>14</v>
          </cell>
          <cell r="Y42">
            <v>0</v>
          </cell>
        </row>
        <row r="43">
          <cell r="F43" t="str">
            <v>Consejera/o F1</v>
          </cell>
          <cell r="G43" t="str">
            <v>Consejera/o F2</v>
          </cell>
          <cell r="H43" t="str">
            <v>Consejera/o F3</v>
          </cell>
          <cell r="I43" t="str">
            <v>Consejera/o F4</v>
          </cell>
          <cell r="J43" t="str">
            <v>Consejera/o F5</v>
          </cell>
          <cell r="K43" t="str">
            <v>Consejera/o F6</v>
          </cell>
          <cell r="W43" t="str">
            <v>Secretaria/o</v>
          </cell>
          <cell r="X43">
            <v>14</v>
          </cell>
          <cell r="Y43">
            <v>0</v>
          </cell>
        </row>
        <row r="45">
          <cell r="E45" t="str">
            <v>Asistencia</v>
          </cell>
          <cell r="F45">
            <v>14</v>
          </cell>
          <cell r="G45">
            <v>13</v>
          </cell>
          <cell r="H45">
            <v>13</v>
          </cell>
          <cell r="I45">
            <v>14</v>
          </cell>
          <cell r="J45">
            <v>14</v>
          </cell>
          <cell r="K45">
            <v>14</v>
          </cell>
        </row>
        <row r="46">
          <cell r="E46" t="str">
            <v>Inasistencia</v>
          </cell>
          <cell r="F46">
            <v>0</v>
          </cell>
          <cell r="G46">
            <v>1</v>
          </cell>
          <cell r="H46">
            <v>1</v>
          </cell>
          <cell r="I46">
            <v>0</v>
          </cell>
          <cell r="J46">
            <v>0</v>
          </cell>
          <cell r="K46">
            <v>0</v>
          </cell>
        </row>
        <row r="48">
          <cell r="AF48" t="str">
            <v>Asistencias</v>
          </cell>
          <cell r="AG48">
            <v>28</v>
          </cell>
        </row>
        <row r="49">
          <cell r="AF49" t="str">
            <v>Inasistencia</v>
          </cell>
          <cell r="AG49">
            <v>0</v>
          </cell>
        </row>
        <row r="50">
          <cell r="AF50" t="str">
            <v>Inasistencia Justificadas</v>
          </cell>
          <cell r="AG50">
            <v>0</v>
          </cell>
        </row>
        <row r="51">
          <cell r="AF51" t="str">
            <v>Vacantes</v>
          </cell>
          <cell r="AG51">
            <v>0</v>
          </cell>
        </row>
        <row r="75">
          <cell r="AF75" t="str">
            <v>Asistencias</v>
          </cell>
          <cell r="AG75">
            <v>42</v>
          </cell>
        </row>
        <row r="76">
          <cell r="AF76" t="str">
            <v>Inasistencia</v>
          </cell>
          <cell r="AG76">
            <v>0</v>
          </cell>
        </row>
        <row r="77">
          <cell r="AF77" t="str">
            <v>Inasistencia Justificadas</v>
          </cell>
          <cell r="AG77">
            <v>0</v>
          </cell>
        </row>
        <row r="78">
          <cell r="AF78" t="str">
            <v>Vacantes</v>
          </cell>
          <cell r="AG78">
            <v>0</v>
          </cell>
        </row>
        <row r="100">
          <cell r="R100" t="str">
            <v xml:space="preserve">Asistencia </v>
          </cell>
          <cell r="S100" t="str">
            <v>Inasistencia</v>
          </cell>
        </row>
        <row r="101">
          <cell r="Q101" t="str">
            <v>VOE</v>
          </cell>
          <cell r="R101">
            <v>14</v>
          </cell>
          <cell r="S101">
            <v>0</v>
          </cell>
        </row>
        <row r="102">
          <cell r="Q102" t="str">
            <v>VRFE</v>
          </cell>
          <cell r="R102">
            <v>14</v>
          </cell>
          <cell r="S102">
            <v>0</v>
          </cell>
        </row>
        <row r="103">
          <cell r="Q103" t="str">
            <v>VCEyEC</v>
          </cell>
          <cell r="R103">
            <v>14</v>
          </cell>
          <cell r="S103">
            <v>0</v>
          </cell>
        </row>
      </sheetData>
      <sheetData sheetId="6"/>
      <sheetData sheetId="7"/>
      <sheetData sheetId="8"/>
      <sheetData sheetId="9">
        <row r="14">
          <cell r="D14">
            <v>0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0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0</v>
          </cell>
        </row>
        <row r="16">
          <cell r="D16" t="str">
            <v>J</v>
          </cell>
          <cell r="E16">
            <v>1</v>
          </cell>
          <cell r="F16">
            <v>1</v>
          </cell>
          <cell r="G16">
            <v>0</v>
          </cell>
          <cell r="H16">
            <v>1</v>
          </cell>
          <cell r="I16">
            <v>0</v>
          </cell>
          <cell r="J16">
            <v>1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</row>
        <row r="18"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1</v>
          </cell>
          <cell r="J19">
            <v>1</v>
          </cell>
        </row>
        <row r="20"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>
            <v>1</v>
          </cell>
        </row>
        <row r="21"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</row>
        <row r="22">
          <cell r="D22">
            <v>1</v>
          </cell>
          <cell r="E22">
            <v>1</v>
          </cell>
          <cell r="F22">
            <v>0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</row>
        <row r="23">
          <cell r="D23">
            <v>1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1</v>
          </cell>
          <cell r="J24">
            <v>1</v>
          </cell>
        </row>
        <row r="25"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0</v>
          </cell>
          <cell r="H27">
            <v>1</v>
          </cell>
          <cell r="I27">
            <v>1</v>
          </cell>
          <cell r="J27">
            <v>1</v>
          </cell>
        </row>
        <row r="36">
          <cell r="D36" t="str">
            <v>PAN</v>
          </cell>
          <cell r="E36" t="str">
            <v>PRI</v>
          </cell>
          <cell r="F36" t="str">
            <v>PRD</v>
          </cell>
          <cell r="G36" t="str">
            <v>PVEM</v>
          </cell>
          <cell r="H36" t="str">
            <v>PT</v>
          </cell>
          <cell r="I36" t="str">
            <v>MC</v>
          </cell>
          <cell r="J36" t="str">
            <v>MORENA</v>
          </cell>
        </row>
        <row r="38">
          <cell r="D38">
            <v>10</v>
          </cell>
          <cell r="E38">
            <v>14</v>
          </cell>
          <cell r="F38">
            <v>12</v>
          </cell>
          <cell r="G38">
            <v>12</v>
          </cell>
          <cell r="H38">
            <v>12</v>
          </cell>
          <cell r="I38">
            <v>12</v>
          </cell>
          <cell r="J38">
            <v>11</v>
          </cell>
        </row>
        <row r="47">
          <cell r="D47" t="str">
            <v>PAN</v>
          </cell>
          <cell r="E47" t="str">
            <v>PRI</v>
          </cell>
          <cell r="F47" t="str">
            <v>PRD</v>
          </cell>
          <cell r="G47" t="str">
            <v>PVEM</v>
          </cell>
          <cell r="H47" t="str">
            <v>PT</v>
          </cell>
          <cell r="I47" t="str">
            <v>MC</v>
          </cell>
          <cell r="J47" t="str">
            <v>MORENA</v>
          </cell>
          <cell r="K47" t="str">
            <v>Total</v>
          </cell>
        </row>
        <row r="49">
          <cell r="B49" t="str">
            <v>Asistencia</v>
          </cell>
          <cell r="D49">
            <v>0.7142857142857143</v>
          </cell>
          <cell r="E49">
            <v>1</v>
          </cell>
          <cell r="F49">
            <v>0.8571428571428571</v>
          </cell>
          <cell r="G49">
            <v>0.8571428571428571</v>
          </cell>
          <cell r="H49">
            <v>0.8571428571428571</v>
          </cell>
          <cell r="I49">
            <v>0.8571428571428571</v>
          </cell>
          <cell r="J49">
            <v>0.7857142857142857</v>
          </cell>
          <cell r="K49">
            <v>0.84693877551020413</v>
          </cell>
        </row>
        <row r="50">
          <cell r="B50" t="str">
            <v>Inasistencia</v>
          </cell>
          <cell r="D50">
            <v>0.2857142857142857</v>
          </cell>
          <cell r="E50">
            <v>0</v>
          </cell>
          <cell r="F50">
            <v>0.14285714285714285</v>
          </cell>
          <cell r="G50">
            <v>0.14285714285714285</v>
          </cell>
          <cell r="H50">
            <v>0.14285714285714285</v>
          </cell>
          <cell r="I50">
            <v>0.14285714285714285</v>
          </cell>
          <cell r="J50">
            <v>0.21428571428571427</v>
          </cell>
          <cell r="K50">
            <v>0.15306122448979592</v>
          </cell>
        </row>
      </sheetData>
      <sheetData sheetId="10">
        <row r="6">
          <cell r="N6" t="str">
            <v>% Asistencia</v>
          </cell>
        </row>
      </sheetData>
      <sheetData sheetId="11">
        <row r="52">
          <cell r="B52" t="str">
            <v>Partidos Locales</v>
          </cell>
        </row>
        <row r="53">
          <cell r="A53" t="str">
            <v>Asistencia</v>
          </cell>
          <cell r="B53">
            <v>44</v>
          </cell>
        </row>
        <row r="54">
          <cell r="A54" t="str">
            <v>Inasistencias</v>
          </cell>
          <cell r="B54">
            <v>12</v>
          </cell>
        </row>
        <row r="55">
          <cell r="A55" t="str">
            <v>Inasistencias justificadas</v>
          </cell>
          <cell r="B55">
            <v>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</sheetPr>
  <dimension ref="A1:R158"/>
  <sheetViews>
    <sheetView tabSelected="1" zoomScale="85" zoomScaleNormal="85" zoomScaleSheetLayoutView="115" workbookViewId="0">
      <selection activeCell="M33" sqref="M33"/>
    </sheetView>
  </sheetViews>
  <sheetFormatPr baseColWidth="10" defaultColWidth="11.42578125" defaultRowHeight="14.25" x14ac:dyDescent="0.25"/>
  <cols>
    <col min="1" max="1" width="19.28515625" style="29" bestFit="1" customWidth="1"/>
    <col min="2" max="2" width="13.85546875" style="29" customWidth="1"/>
    <col min="3" max="3" width="10.7109375" style="29" customWidth="1"/>
    <col min="4" max="4" width="17" style="29" customWidth="1"/>
    <col min="5" max="14" width="10.7109375" style="29" customWidth="1"/>
    <col min="15" max="16384" width="11.42578125" style="29"/>
  </cols>
  <sheetData>
    <row r="1" spans="1:14" ht="15.75" x14ac:dyDescent="0.25">
      <c r="I1" s="415" t="s">
        <v>166</v>
      </c>
      <c r="J1" s="415"/>
      <c r="K1" s="415"/>
      <c r="L1" s="415"/>
      <c r="M1" s="415"/>
      <c r="N1" s="415"/>
    </row>
    <row r="3" spans="1:14" ht="18" customHeight="1" x14ac:dyDescent="0.25">
      <c r="A3" s="416" t="s">
        <v>113</v>
      </c>
      <c r="B3" s="416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6"/>
      <c r="N3" s="416"/>
    </row>
    <row r="4" spans="1:14" x14ac:dyDescent="0.25">
      <c r="A4" s="416"/>
      <c r="B4" s="416"/>
      <c r="C4" s="416"/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6"/>
    </row>
    <row r="5" spans="1:14" ht="15" customHeight="1" thickBot="1" x14ac:dyDescent="0.3">
      <c r="A5" s="417"/>
      <c r="B5" s="417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</row>
    <row r="6" spans="1:14" ht="15" customHeight="1" x14ac:dyDescent="0.25">
      <c r="A6" s="418" t="s">
        <v>49</v>
      </c>
      <c r="B6" s="420" t="s">
        <v>1</v>
      </c>
      <c r="C6" s="420"/>
      <c r="D6" s="420" t="s">
        <v>2</v>
      </c>
      <c r="E6" s="420"/>
      <c r="F6" s="420" t="s">
        <v>3</v>
      </c>
      <c r="G6" s="420"/>
      <c r="H6" s="420" t="s">
        <v>4</v>
      </c>
      <c r="I6" s="420"/>
      <c r="J6" s="420" t="s">
        <v>5</v>
      </c>
      <c r="K6" s="420"/>
      <c r="L6" s="420" t="s">
        <v>6</v>
      </c>
      <c r="M6" s="420"/>
      <c r="N6" s="421" t="s">
        <v>7</v>
      </c>
    </row>
    <row r="7" spans="1:14" x14ac:dyDescent="0.25">
      <c r="A7" s="419"/>
      <c r="B7" s="74" t="s">
        <v>8</v>
      </c>
      <c r="C7" s="74" t="s">
        <v>9</v>
      </c>
      <c r="D7" s="74" t="s">
        <v>8</v>
      </c>
      <c r="E7" s="74" t="s">
        <v>9</v>
      </c>
      <c r="F7" s="74" t="s">
        <v>8</v>
      </c>
      <c r="G7" s="74" t="s">
        <v>9</v>
      </c>
      <c r="H7" s="74" t="s">
        <v>8</v>
      </c>
      <c r="I7" s="74" t="s">
        <v>9</v>
      </c>
      <c r="J7" s="74" t="s">
        <v>8</v>
      </c>
      <c r="K7" s="74" t="s">
        <v>9</v>
      </c>
      <c r="L7" s="74" t="s">
        <v>8</v>
      </c>
      <c r="M7" s="74" t="s">
        <v>9</v>
      </c>
      <c r="N7" s="422"/>
    </row>
    <row r="8" spans="1:14" s="13" customFormat="1" ht="12" customHeight="1" x14ac:dyDescent="0.25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</row>
    <row r="9" spans="1:14" s="13" customFormat="1" ht="12" customHeight="1" x14ac:dyDescent="0.25">
      <c r="A9" s="76" t="s">
        <v>48</v>
      </c>
      <c r="B9" s="77">
        <f t="shared" ref="B9:N9" si="0">SUM(B11:B12)</f>
        <v>0</v>
      </c>
      <c r="C9" s="77">
        <f t="shared" si="0"/>
        <v>1</v>
      </c>
      <c r="D9" s="77">
        <f t="shared" si="0"/>
        <v>0</v>
      </c>
      <c r="E9" s="77">
        <f t="shared" si="0"/>
        <v>1</v>
      </c>
      <c r="F9" s="77">
        <f t="shared" si="0"/>
        <v>0</v>
      </c>
      <c r="G9" s="77">
        <f t="shared" si="0"/>
        <v>0</v>
      </c>
      <c r="H9" s="77">
        <f t="shared" si="0"/>
        <v>0</v>
      </c>
      <c r="I9" s="77">
        <f t="shared" si="0"/>
        <v>1</v>
      </c>
      <c r="J9" s="77">
        <f t="shared" si="0"/>
        <v>0</v>
      </c>
      <c r="K9" s="77">
        <f t="shared" si="0"/>
        <v>0</v>
      </c>
      <c r="L9" s="77">
        <f t="shared" si="0"/>
        <v>0</v>
      </c>
      <c r="M9" s="77">
        <f t="shared" si="0"/>
        <v>0</v>
      </c>
      <c r="N9" s="77">
        <f t="shared" si="0"/>
        <v>3</v>
      </c>
    </row>
    <row r="10" spans="1:14" s="13" customFormat="1" ht="12" customHeight="1" x14ac:dyDescent="0.25">
      <c r="A10" s="71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</row>
    <row r="11" spans="1:14" s="13" customFormat="1" ht="12" customHeight="1" x14ac:dyDescent="0.25">
      <c r="A11" s="72" t="s">
        <v>17</v>
      </c>
      <c r="B11" s="70">
        <v>0</v>
      </c>
      <c r="C11" s="70">
        <v>0</v>
      </c>
      <c r="D11" s="70">
        <v>0</v>
      </c>
      <c r="E11" s="70">
        <v>0</v>
      </c>
      <c r="F11" s="70">
        <v>0</v>
      </c>
      <c r="G11" s="70">
        <v>0</v>
      </c>
      <c r="H11" s="70">
        <v>0</v>
      </c>
      <c r="I11" s="70">
        <v>1</v>
      </c>
      <c r="J11" s="70">
        <v>0</v>
      </c>
      <c r="K11" s="70">
        <v>0</v>
      </c>
      <c r="L11" s="70">
        <v>0</v>
      </c>
      <c r="M11" s="70">
        <v>0</v>
      </c>
      <c r="N11" s="70">
        <v>1</v>
      </c>
    </row>
    <row r="12" spans="1:14" s="13" customFormat="1" ht="12" customHeight="1" x14ac:dyDescent="0.25">
      <c r="A12" s="73" t="s">
        <v>179</v>
      </c>
      <c r="B12" s="70">
        <v>0</v>
      </c>
      <c r="C12" s="70">
        <v>1</v>
      </c>
      <c r="D12" s="70">
        <v>0</v>
      </c>
      <c r="E12" s="70">
        <v>1</v>
      </c>
      <c r="F12" s="70">
        <v>0</v>
      </c>
      <c r="G12" s="70">
        <v>0</v>
      </c>
      <c r="H12" s="70">
        <v>0</v>
      </c>
      <c r="I12" s="70">
        <v>0</v>
      </c>
      <c r="J12" s="70">
        <v>0</v>
      </c>
      <c r="K12" s="70">
        <v>0</v>
      </c>
      <c r="L12" s="70">
        <v>0</v>
      </c>
      <c r="M12" s="70">
        <v>0</v>
      </c>
      <c r="N12" s="70">
        <v>2</v>
      </c>
    </row>
    <row r="13" spans="1:14" s="13" customFormat="1" ht="12" customHeight="1" x14ac:dyDescent="0.25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</row>
    <row r="14" spans="1:14" s="13" customFormat="1" ht="12" customHeight="1" thickBot="1" x14ac:dyDescent="0.3">
      <c r="A14" s="75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</row>
    <row r="15" spans="1:14" s="13" customFormat="1" ht="12" customHeight="1" x14ac:dyDescent="0.25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</row>
    <row r="16" spans="1:14" s="13" customFormat="1" ht="12" customHeight="1" x14ac:dyDescent="0.25">
      <c r="A16" s="69" t="s">
        <v>12</v>
      </c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</row>
    <row r="17" spans="1:14" s="13" customFormat="1" ht="12" customHeight="1" x14ac:dyDescent="0.25">
      <c r="A17" s="69" t="s">
        <v>13</v>
      </c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</row>
    <row r="18" spans="1:14" s="13" customFormat="1" ht="12" customHeight="1" x14ac:dyDescent="0.25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14" ht="12" customHeight="1" thickBot="1" x14ac:dyDescent="0.3">
      <c r="A19" s="33"/>
      <c r="B19" s="81"/>
      <c r="C19" s="81"/>
      <c r="D19" s="81"/>
      <c r="E19" s="68"/>
      <c r="F19" s="68"/>
      <c r="G19" s="68"/>
      <c r="H19" s="68"/>
      <c r="I19" s="68"/>
      <c r="J19" s="68"/>
      <c r="K19" s="68"/>
      <c r="L19" s="68"/>
      <c r="M19" s="68"/>
      <c r="N19" s="68"/>
    </row>
    <row r="20" spans="1:14" ht="12" customHeight="1" x14ac:dyDescent="0.2">
      <c r="A20" s="78" t="s">
        <v>20</v>
      </c>
      <c r="B20" s="87" t="s">
        <v>114</v>
      </c>
      <c r="C20" s="88" t="s">
        <v>115</v>
      </c>
      <c r="D20" s="88" t="s">
        <v>164</v>
      </c>
      <c r="E20" s="82" t="s">
        <v>1</v>
      </c>
      <c r="F20" s="82" t="s">
        <v>2</v>
      </c>
      <c r="G20" s="82" t="s">
        <v>3</v>
      </c>
      <c r="H20" s="82" t="s">
        <v>4</v>
      </c>
      <c r="I20" s="82" t="s">
        <v>5</v>
      </c>
      <c r="J20" s="82" t="s">
        <v>6</v>
      </c>
      <c r="K20" s="82" t="s">
        <v>7</v>
      </c>
      <c r="L20" s="68"/>
      <c r="M20" s="68"/>
      <c r="N20" s="68"/>
    </row>
    <row r="21" spans="1:14" x14ac:dyDescent="0.25">
      <c r="B21" s="13"/>
      <c r="C21" s="13"/>
      <c r="D21" s="13"/>
      <c r="E21" s="83"/>
      <c r="F21" s="83"/>
      <c r="G21" s="83"/>
      <c r="H21" s="83"/>
      <c r="I21" s="83"/>
      <c r="J21" s="83"/>
      <c r="K21" s="83"/>
    </row>
    <row r="22" spans="1:14" ht="15" x14ac:dyDescent="0.2">
      <c r="A22" s="80" t="s">
        <v>11</v>
      </c>
      <c r="B22" s="89" t="s">
        <v>117</v>
      </c>
      <c r="C22" s="89" t="s">
        <v>117</v>
      </c>
      <c r="D22" s="89" t="s">
        <v>117</v>
      </c>
      <c r="E22" s="84">
        <f>(E26+E28)/2</f>
        <v>1.7857142857142856E-2</v>
      </c>
      <c r="F22" s="84">
        <f t="shared" ref="F22:K22" si="1">(F26+F28)/2</f>
        <v>3.5714285714285712E-2</v>
      </c>
      <c r="G22" s="84">
        <f t="shared" si="1"/>
        <v>0</v>
      </c>
      <c r="H22" s="84">
        <f t="shared" si="1"/>
        <v>1.7857142857142856E-2</v>
      </c>
      <c r="I22" s="84">
        <f t="shared" si="1"/>
        <v>0</v>
      </c>
      <c r="J22" s="84">
        <f t="shared" si="1"/>
        <v>0</v>
      </c>
      <c r="K22" s="84">
        <f t="shared" si="1"/>
        <v>1.1904761904761904E-2</v>
      </c>
    </row>
    <row r="23" spans="1:14" ht="15" x14ac:dyDescent="0.2">
      <c r="A23" s="80" t="s">
        <v>22</v>
      </c>
      <c r="B23" s="89" t="s">
        <v>117</v>
      </c>
      <c r="C23" s="89" t="s">
        <v>117</v>
      </c>
      <c r="D23" s="89" t="s">
        <v>117</v>
      </c>
      <c r="E23" s="84">
        <f>(E27+E29)/2</f>
        <v>0.98214285714285721</v>
      </c>
      <c r="F23" s="84">
        <f t="shared" ref="F23:K23" si="2">(F27+F29)/2</f>
        <v>0.9642857142857143</v>
      </c>
      <c r="G23" s="84">
        <f t="shared" si="2"/>
        <v>1</v>
      </c>
      <c r="H23" s="84">
        <f t="shared" si="2"/>
        <v>0.98214285714285721</v>
      </c>
      <c r="I23" s="84">
        <f t="shared" si="2"/>
        <v>1</v>
      </c>
      <c r="J23" s="84">
        <f t="shared" si="2"/>
        <v>1</v>
      </c>
      <c r="K23" s="84">
        <f t="shared" si="2"/>
        <v>0.98809523809523814</v>
      </c>
    </row>
    <row r="24" spans="1:14" x14ac:dyDescent="0.25">
      <c r="B24" s="13"/>
      <c r="C24" s="13"/>
      <c r="D24" s="13"/>
      <c r="E24" s="83"/>
      <c r="F24" s="83"/>
      <c r="G24" s="83"/>
      <c r="H24" s="83"/>
      <c r="I24" s="83"/>
      <c r="J24" s="83"/>
      <c r="K24" s="83"/>
    </row>
    <row r="25" spans="1:14" x14ac:dyDescent="0.25">
      <c r="B25" s="13"/>
      <c r="C25" s="13"/>
      <c r="D25" s="13"/>
      <c r="E25" s="83"/>
      <c r="F25" s="83"/>
      <c r="G25" s="83"/>
      <c r="H25" s="83"/>
      <c r="I25" s="83"/>
      <c r="J25" s="83"/>
      <c r="K25" s="83"/>
    </row>
    <row r="26" spans="1:14" ht="14.25" customHeight="1" x14ac:dyDescent="0.2">
      <c r="A26" s="79" t="s">
        <v>11</v>
      </c>
      <c r="B26" s="90" t="s">
        <v>171</v>
      </c>
      <c r="C26" s="70" t="s">
        <v>116</v>
      </c>
      <c r="D26" s="193">
        <v>43857</v>
      </c>
      <c r="E26" s="85">
        <v>0</v>
      </c>
      <c r="F26" s="85">
        <v>3.5714285714285712E-2</v>
      </c>
      <c r="G26" s="85">
        <v>0</v>
      </c>
      <c r="H26" s="85">
        <v>0</v>
      </c>
      <c r="I26" s="85">
        <v>0</v>
      </c>
      <c r="J26" s="85">
        <v>0</v>
      </c>
      <c r="K26" s="85">
        <v>5.9523809523809521E-3</v>
      </c>
    </row>
    <row r="27" spans="1:14" ht="15" customHeight="1" x14ac:dyDescent="0.2">
      <c r="A27" s="79" t="s">
        <v>22</v>
      </c>
      <c r="B27" s="90" t="s">
        <v>171</v>
      </c>
      <c r="C27" s="70" t="s">
        <v>116</v>
      </c>
      <c r="D27" s="193">
        <v>43857</v>
      </c>
      <c r="E27" s="85">
        <v>1</v>
      </c>
      <c r="F27" s="85">
        <v>0.9642857142857143</v>
      </c>
      <c r="G27" s="85">
        <v>1</v>
      </c>
      <c r="H27" s="85">
        <v>1</v>
      </c>
      <c r="I27" s="85">
        <v>1</v>
      </c>
      <c r="J27" s="85">
        <v>1</v>
      </c>
      <c r="K27" s="85">
        <v>0.99404761904761907</v>
      </c>
    </row>
    <row r="28" spans="1:14" x14ac:dyDescent="0.2">
      <c r="A28" s="79" t="s">
        <v>11</v>
      </c>
      <c r="B28" s="90" t="s">
        <v>213</v>
      </c>
      <c r="C28" s="70" t="s">
        <v>116</v>
      </c>
      <c r="D28" s="193">
        <v>43868</v>
      </c>
      <c r="E28" s="85">
        <v>3.5714285714285712E-2</v>
      </c>
      <c r="F28" s="85">
        <v>3.5714285714285712E-2</v>
      </c>
      <c r="G28" s="85">
        <v>0</v>
      </c>
      <c r="H28" s="85">
        <v>3.5714285714285712E-2</v>
      </c>
      <c r="I28" s="85">
        <v>0</v>
      </c>
      <c r="J28" s="85">
        <v>0</v>
      </c>
      <c r="K28" s="85">
        <v>1.7857142857142856E-2</v>
      </c>
    </row>
    <row r="29" spans="1:14" x14ac:dyDescent="0.2">
      <c r="A29" s="79" t="s">
        <v>22</v>
      </c>
      <c r="B29" s="90" t="s">
        <v>213</v>
      </c>
      <c r="C29" s="70" t="s">
        <v>116</v>
      </c>
      <c r="D29" s="193">
        <v>43868</v>
      </c>
      <c r="E29" s="85">
        <v>0.9642857142857143</v>
      </c>
      <c r="F29" s="85">
        <v>0.9642857142857143</v>
      </c>
      <c r="G29" s="85">
        <v>1</v>
      </c>
      <c r="H29" s="85">
        <v>0.9642857142857143</v>
      </c>
      <c r="I29" s="85">
        <v>1</v>
      </c>
      <c r="J29" s="85">
        <v>1</v>
      </c>
      <c r="K29" s="85">
        <v>0.9821428571428571</v>
      </c>
    </row>
    <row r="30" spans="1:14" ht="15" thickBot="1" x14ac:dyDescent="0.3">
      <c r="A30" s="33"/>
      <c r="B30" s="33"/>
      <c r="C30" s="33"/>
      <c r="D30" s="33"/>
      <c r="E30" s="86"/>
      <c r="F30" s="86"/>
      <c r="G30" s="86"/>
      <c r="H30" s="86"/>
      <c r="I30" s="86"/>
      <c r="J30" s="86"/>
      <c r="K30" s="86"/>
    </row>
    <row r="43" ht="81.75" customHeight="1" x14ac:dyDescent="0.25"/>
    <row r="45" ht="15" customHeight="1" x14ac:dyDescent="0.25"/>
    <row r="48" ht="18" customHeight="1" x14ac:dyDescent="0.25"/>
    <row r="49" ht="15" customHeight="1" x14ac:dyDescent="0.25"/>
    <row r="50" ht="15" customHeight="1" x14ac:dyDescent="0.25"/>
    <row r="76" ht="14.25" customHeight="1" x14ac:dyDescent="0.25"/>
    <row r="77" ht="15" customHeight="1" x14ac:dyDescent="0.25"/>
    <row r="91" ht="79.5" customHeight="1" x14ac:dyDescent="0.25"/>
    <row r="93" ht="14.25" customHeight="1" x14ac:dyDescent="0.25"/>
    <row r="136" spans="16:18" ht="15" x14ac:dyDescent="0.25">
      <c r="P136" s="198"/>
    </row>
    <row r="140" spans="16:18" ht="84.75" customHeight="1" x14ac:dyDescent="0.25">
      <c r="P140" s="416"/>
      <c r="Q140" s="416"/>
    </row>
    <row r="141" spans="16:18" ht="15" thickBot="1" x14ac:dyDescent="0.3">
      <c r="P141" s="417"/>
      <c r="Q141" s="417"/>
    </row>
    <row r="142" spans="16:18" ht="14.25" customHeight="1" x14ac:dyDescent="0.25">
      <c r="P142" s="199"/>
      <c r="Q142" s="185" t="s">
        <v>7</v>
      </c>
    </row>
    <row r="143" spans="16:18" x14ac:dyDescent="0.25">
      <c r="P143" s="65" t="s">
        <v>9</v>
      </c>
      <c r="Q143" s="186"/>
    </row>
    <row r="144" spans="16:18" ht="15" thickBot="1" x14ac:dyDescent="0.3">
      <c r="P144" s="31" t="e">
        <f>#REF!</f>
        <v>#REF!</v>
      </c>
      <c r="Q144" s="32" t="e">
        <f>#REF!</f>
        <v>#REF!</v>
      </c>
      <c r="R144" s="13"/>
    </row>
    <row r="145" spans="16:18" x14ac:dyDescent="0.25">
      <c r="P145" s="13"/>
      <c r="Q145" s="13"/>
      <c r="R145" s="13"/>
    </row>
    <row r="146" spans="16:18" x14ac:dyDescent="0.25">
      <c r="P146" s="13"/>
      <c r="Q146" s="13"/>
      <c r="R146" s="13"/>
    </row>
    <row r="147" spans="16:18" x14ac:dyDescent="0.25">
      <c r="P147" s="13"/>
      <c r="Q147" s="13"/>
      <c r="R147" s="13"/>
    </row>
    <row r="148" spans="16:18" x14ac:dyDescent="0.25">
      <c r="P148" s="13"/>
      <c r="Q148" s="13"/>
      <c r="R148" s="13"/>
    </row>
    <row r="149" spans="16:18" x14ac:dyDescent="0.25">
      <c r="P149" s="13"/>
      <c r="Q149" s="13"/>
      <c r="R149" s="13"/>
    </row>
    <row r="150" spans="16:18" x14ac:dyDescent="0.25">
      <c r="P150" s="13"/>
      <c r="Q150" s="13"/>
      <c r="R150" s="13"/>
    </row>
    <row r="151" spans="16:18" x14ac:dyDescent="0.25">
      <c r="P151" s="13"/>
      <c r="Q151" s="13"/>
      <c r="R151" s="13"/>
    </row>
    <row r="152" spans="16:18" x14ac:dyDescent="0.25">
      <c r="P152" s="13"/>
      <c r="Q152" s="13"/>
      <c r="R152" s="13"/>
    </row>
    <row r="153" spans="16:18" x14ac:dyDescent="0.25">
      <c r="P153" s="13"/>
      <c r="Q153" s="13"/>
      <c r="R153" s="13"/>
    </row>
    <row r="154" spans="16:18" x14ac:dyDescent="0.25">
      <c r="P154" s="13"/>
      <c r="Q154" s="13"/>
      <c r="R154" s="13"/>
    </row>
    <row r="155" spans="16:18" x14ac:dyDescent="0.25">
      <c r="P155" s="13"/>
      <c r="Q155" s="13"/>
      <c r="R155" s="13"/>
    </row>
    <row r="156" spans="16:18" x14ac:dyDescent="0.25">
      <c r="P156" s="13"/>
      <c r="Q156" s="13"/>
      <c r="R156" s="13"/>
    </row>
    <row r="157" spans="16:18" x14ac:dyDescent="0.25">
      <c r="P157" s="13"/>
      <c r="Q157" s="13"/>
      <c r="R157" s="13"/>
    </row>
    <row r="158" spans="16:18" x14ac:dyDescent="0.25">
      <c r="P158" s="13"/>
      <c r="Q158" s="13"/>
      <c r="R158" s="13"/>
    </row>
  </sheetData>
  <mergeCells count="11">
    <mergeCell ref="I1:N1"/>
    <mergeCell ref="P140:Q141"/>
    <mergeCell ref="A3:N5"/>
    <mergeCell ref="A6:A7"/>
    <mergeCell ref="B6:C6"/>
    <mergeCell ref="D6:E6"/>
    <mergeCell ref="F6:G6"/>
    <mergeCell ref="H6:I6"/>
    <mergeCell ref="J6:K6"/>
    <mergeCell ref="L6:M6"/>
    <mergeCell ref="N6:N7"/>
  </mergeCells>
  <conditionalFormatting sqref="B11:N12">
    <cfRule type="cellIs" dxfId="919" priority="8" operator="greaterThan">
      <formula>0</formula>
    </cfRule>
  </conditionalFormatting>
  <pageMargins left="0.25" right="0.25" top="0.75" bottom="0.75" header="0.3" footer="0.3"/>
  <pageSetup scale="8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Y104"/>
  <sheetViews>
    <sheetView showGridLines="0" zoomScaleNormal="100" zoomScaleSheetLayoutView="85" workbookViewId="0">
      <pane ySplit="11" topLeftCell="A12" activePane="bottomLeft" state="frozen"/>
      <selection activeCell="B11" sqref="B11"/>
      <selection pane="bottomLeft" activeCell="A96" sqref="A96:XFD100"/>
    </sheetView>
  </sheetViews>
  <sheetFormatPr baseColWidth="10" defaultColWidth="11.42578125" defaultRowHeight="14.25" x14ac:dyDescent="0.2"/>
  <cols>
    <col min="1" max="1" width="4.28515625" style="16" customWidth="1"/>
    <col min="2" max="2" width="15.5703125" style="16" bestFit="1" customWidth="1"/>
    <col min="3" max="3" width="10.85546875" style="16" customWidth="1"/>
    <col min="4" max="4" width="14.7109375" style="16" customWidth="1"/>
    <col min="5" max="5" width="15.28515625" style="213" bestFit="1" customWidth="1"/>
    <col min="6" max="6" width="70.42578125" style="115" customWidth="1"/>
    <col min="7" max="7" width="8.85546875" style="115" customWidth="1"/>
    <col min="8" max="8" width="13.7109375" style="115" customWidth="1"/>
    <col min="9" max="9" width="5.140625" style="115" customWidth="1"/>
    <col min="10" max="10" width="3.7109375" style="115" customWidth="1"/>
    <col min="11" max="16" width="3.7109375" style="16" customWidth="1"/>
    <col min="17" max="17" width="5.42578125" style="16" customWidth="1"/>
    <col min="18" max="24" width="3.7109375" style="16" customWidth="1"/>
    <col min="25" max="25" width="48" style="271" customWidth="1"/>
    <col min="26" max="16384" width="11.42578125" style="16"/>
  </cols>
  <sheetData>
    <row r="1" spans="1:25" ht="15.75" x14ac:dyDescent="0.25">
      <c r="E1" s="533" t="s">
        <v>130</v>
      </c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25" ht="14.45" customHeight="1" x14ac:dyDescent="0.2">
      <c r="E2" s="212"/>
      <c r="F2" s="46"/>
      <c r="G2" s="46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269"/>
    </row>
    <row r="3" spans="1:25" ht="3" customHeight="1" x14ac:dyDescent="0.2">
      <c r="E3" s="212"/>
      <c r="F3" s="46"/>
      <c r="G3" s="46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269"/>
    </row>
    <row r="4" spans="1:25" ht="42.75" customHeight="1" x14ac:dyDescent="0.2">
      <c r="A4" s="541" t="s">
        <v>184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1"/>
      <c r="W4" s="541"/>
      <c r="X4" s="541"/>
      <c r="Y4" s="541"/>
    </row>
    <row r="5" spans="1:25" ht="15" x14ac:dyDescent="0.2">
      <c r="E5" s="168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</row>
    <row r="6" spans="1:25" ht="15.75" customHeight="1" thickBot="1" x14ac:dyDescent="0.25">
      <c r="B6" s="47"/>
      <c r="C6" s="47"/>
      <c r="D6" s="47"/>
      <c r="E6" s="144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269"/>
    </row>
    <row r="7" spans="1:25" ht="24" customHeight="1" x14ac:dyDescent="0.2">
      <c r="B7" s="542" t="s">
        <v>114</v>
      </c>
      <c r="C7" s="536" t="s">
        <v>120</v>
      </c>
      <c r="D7" s="536" t="s">
        <v>119</v>
      </c>
      <c r="E7" s="548" t="s">
        <v>138</v>
      </c>
      <c r="F7" s="536" t="s">
        <v>140</v>
      </c>
      <c r="G7" s="536" t="s">
        <v>51</v>
      </c>
      <c r="H7" s="551" t="s">
        <v>103</v>
      </c>
      <c r="I7" s="551"/>
      <c r="J7" s="551"/>
      <c r="K7" s="551"/>
      <c r="L7" s="551"/>
      <c r="M7" s="551"/>
      <c r="N7" s="551"/>
      <c r="O7" s="551"/>
      <c r="P7" s="551"/>
      <c r="Q7" s="551"/>
      <c r="R7" s="551"/>
      <c r="S7" s="551"/>
      <c r="T7" s="551"/>
      <c r="U7" s="551"/>
      <c r="V7" s="551"/>
      <c r="W7" s="551"/>
      <c r="X7" s="551"/>
      <c r="Y7" s="545" t="s">
        <v>104</v>
      </c>
    </row>
    <row r="8" spans="1:25" ht="12" customHeight="1" x14ac:dyDescent="0.2">
      <c r="B8" s="543"/>
      <c r="C8" s="537"/>
      <c r="D8" s="537"/>
      <c r="E8" s="549"/>
      <c r="F8" s="537"/>
      <c r="G8" s="537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46"/>
    </row>
    <row r="9" spans="1:25" ht="12" customHeight="1" x14ac:dyDescent="0.2">
      <c r="B9" s="543"/>
      <c r="C9" s="537"/>
      <c r="D9" s="537"/>
      <c r="E9" s="549"/>
      <c r="F9" s="537"/>
      <c r="G9" s="537"/>
      <c r="H9" s="534" t="s">
        <v>105</v>
      </c>
      <c r="I9" s="534" t="s">
        <v>106</v>
      </c>
      <c r="J9" s="534"/>
      <c r="K9" s="534"/>
      <c r="L9" s="534"/>
      <c r="M9" s="534"/>
      <c r="N9" s="534"/>
      <c r="O9" s="534"/>
      <c r="P9" s="534"/>
      <c r="Q9" s="534"/>
      <c r="R9" s="534"/>
      <c r="S9" s="534"/>
      <c r="T9" s="534"/>
      <c r="U9" s="534"/>
      <c r="V9" s="534"/>
      <c r="W9" s="534"/>
      <c r="X9" s="534"/>
      <c r="Y9" s="546"/>
    </row>
    <row r="10" spans="1:25" ht="12" customHeight="1" x14ac:dyDescent="0.2">
      <c r="B10" s="543"/>
      <c r="C10" s="537"/>
      <c r="D10" s="537"/>
      <c r="E10" s="549"/>
      <c r="F10" s="537"/>
      <c r="G10" s="537"/>
      <c r="H10" s="534"/>
      <c r="I10" s="553" t="s">
        <v>107</v>
      </c>
      <c r="J10" s="553"/>
      <c r="K10" s="553"/>
      <c r="L10" s="553"/>
      <c r="M10" s="553"/>
      <c r="N10" s="553"/>
      <c r="O10" s="553"/>
      <c r="P10" s="553"/>
      <c r="Q10" s="554" t="s">
        <v>108</v>
      </c>
      <c r="R10" s="554"/>
      <c r="S10" s="554"/>
      <c r="T10" s="554"/>
      <c r="U10" s="554"/>
      <c r="V10" s="554"/>
      <c r="W10" s="554"/>
      <c r="X10" s="554"/>
      <c r="Y10" s="546"/>
    </row>
    <row r="11" spans="1:25" ht="15" customHeight="1" thickBot="1" x14ac:dyDescent="0.25">
      <c r="B11" s="544"/>
      <c r="C11" s="538"/>
      <c r="D11" s="538"/>
      <c r="E11" s="550"/>
      <c r="F11" s="538"/>
      <c r="G11" s="538"/>
      <c r="H11" s="535"/>
      <c r="I11" s="142" t="s">
        <v>109</v>
      </c>
      <c r="J11" s="142" t="s">
        <v>8</v>
      </c>
      <c r="K11" s="142" t="s">
        <v>1</v>
      </c>
      <c r="L11" s="142" t="s">
        <v>2</v>
      </c>
      <c r="M11" s="142" t="s">
        <v>3</v>
      </c>
      <c r="N11" s="142" t="s">
        <v>4</v>
      </c>
      <c r="O11" s="142" t="s">
        <v>5</v>
      </c>
      <c r="P11" s="142" t="s">
        <v>6</v>
      </c>
      <c r="Q11" s="143" t="s">
        <v>109</v>
      </c>
      <c r="R11" s="143" t="s">
        <v>8</v>
      </c>
      <c r="S11" s="143" t="s">
        <v>1</v>
      </c>
      <c r="T11" s="143" t="s">
        <v>2</v>
      </c>
      <c r="U11" s="143" t="s">
        <v>3</v>
      </c>
      <c r="V11" s="143" t="s">
        <v>4</v>
      </c>
      <c r="W11" s="143" t="s">
        <v>5</v>
      </c>
      <c r="X11" s="143" t="s">
        <v>6</v>
      </c>
      <c r="Y11" s="547"/>
    </row>
    <row r="12" spans="1:25" ht="15" customHeight="1" x14ac:dyDescent="0.2">
      <c r="B12" s="139" t="s">
        <v>171</v>
      </c>
      <c r="C12" s="129" t="s">
        <v>121</v>
      </c>
      <c r="D12" s="141">
        <v>43857</v>
      </c>
      <c r="E12" s="25" t="s">
        <v>17</v>
      </c>
      <c r="F12" s="392" t="s">
        <v>241</v>
      </c>
      <c r="G12" s="100">
        <v>1</v>
      </c>
      <c r="H12" s="386"/>
      <c r="I12" s="386">
        <f>IF(H12="X"," ",(COUNTIF(J12:P12,"X")))</f>
        <v>0</v>
      </c>
      <c r="J12" s="387"/>
      <c r="K12" s="388"/>
      <c r="L12" s="389"/>
      <c r="M12" s="389"/>
      <c r="N12" s="389"/>
      <c r="O12" s="389"/>
      <c r="P12" s="390"/>
      <c r="Q12" s="386">
        <f>IF(H12="X"," ",(COUNTIF(R12:X12,"X")))</f>
        <v>0</v>
      </c>
      <c r="R12" s="387"/>
      <c r="S12" s="389"/>
      <c r="T12" s="389"/>
      <c r="U12" s="389"/>
      <c r="V12" s="389"/>
      <c r="W12" s="389"/>
      <c r="X12" s="389"/>
      <c r="Y12" s="391" t="s">
        <v>240</v>
      </c>
    </row>
    <row r="13" spans="1:25" ht="15" customHeight="1" x14ac:dyDescent="0.2">
      <c r="B13" s="139" t="s">
        <v>171</v>
      </c>
      <c r="C13" s="129" t="s">
        <v>121</v>
      </c>
      <c r="D13" s="141">
        <v>43857</v>
      </c>
      <c r="E13" s="25" t="s">
        <v>17</v>
      </c>
      <c r="F13" s="392" t="s">
        <v>241</v>
      </c>
      <c r="G13" s="48">
        <v>2</v>
      </c>
      <c r="H13" s="386"/>
      <c r="I13" s="386">
        <f t="shared" ref="I13:I25" si="0">IF(H13="X"," ",(COUNTIF(J13:P13,"X")))</f>
        <v>0</v>
      </c>
      <c r="J13" s="387"/>
      <c r="K13" s="388"/>
      <c r="L13" s="389"/>
      <c r="M13" s="389"/>
      <c r="N13" s="389"/>
      <c r="O13" s="389"/>
      <c r="P13" s="390"/>
      <c r="Q13" s="386">
        <f t="shared" ref="Q13:Q25" si="1">IF(H13="X"," ",(COUNTIF(R13:X13,"X")))</f>
        <v>0</v>
      </c>
      <c r="R13" s="387"/>
      <c r="S13" s="389"/>
      <c r="T13" s="389"/>
      <c r="U13" s="389"/>
      <c r="V13" s="389"/>
      <c r="W13" s="389"/>
      <c r="X13" s="389"/>
      <c r="Y13" s="391" t="s">
        <v>240</v>
      </c>
    </row>
    <row r="14" spans="1:25" ht="15" customHeight="1" x14ac:dyDescent="0.2">
      <c r="B14" s="139" t="s">
        <v>171</v>
      </c>
      <c r="C14" s="129" t="s">
        <v>121</v>
      </c>
      <c r="D14" s="141">
        <v>43857</v>
      </c>
      <c r="E14" s="25" t="s">
        <v>17</v>
      </c>
      <c r="F14" s="392" t="s">
        <v>241</v>
      </c>
      <c r="G14" s="48">
        <v>3</v>
      </c>
      <c r="H14" s="386"/>
      <c r="I14" s="386">
        <f t="shared" si="0"/>
        <v>0</v>
      </c>
      <c r="J14" s="387"/>
      <c r="K14" s="388"/>
      <c r="L14" s="389"/>
      <c r="M14" s="389"/>
      <c r="N14" s="389"/>
      <c r="O14" s="389"/>
      <c r="P14" s="390"/>
      <c r="Q14" s="386">
        <f t="shared" si="1"/>
        <v>0</v>
      </c>
      <c r="R14" s="387"/>
      <c r="S14" s="389"/>
      <c r="T14" s="389"/>
      <c r="U14" s="389"/>
      <c r="V14" s="389"/>
      <c r="W14" s="389"/>
      <c r="X14" s="389"/>
      <c r="Y14" s="391" t="s">
        <v>240</v>
      </c>
    </row>
    <row r="15" spans="1:25" ht="15" customHeight="1" x14ac:dyDescent="0.2">
      <c r="B15" s="139" t="s">
        <v>171</v>
      </c>
      <c r="C15" s="129" t="s">
        <v>121</v>
      </c>
      <c r="D15" s="141">
        <v>43857</v>
      </c>
      <c r="E15" s="25" t="s">
        <v>17</v>
      </c>
      <c r="F15" s="392" t="s">
        <v>241</v>
      </c>
      <c r="G15" s="48">
        <v>4</v>
      </c>
      <c r="H15" s="386"/>
      <c r="I15" s="386">
        <f t="shared" si="0"/>
        <v>0</v>
      </c>
      <c r="J15" s="387"/>
      <c r="K15" s="388"/>
      <c r="L15" s="389"/>
      <c r="M15" s="389"/>
      <c r="N15" s="389"/>
      <c r="O15" s="389"/>
      <c r="P15" s="390"/>
      <c r="Q15" s="386">
        <f t="shared" si="1"/>
        <v>0</v>
      </c>
      <c r="R15" s="387"/>
      <c r="S15" s="389"/>
      <c r="T15" s="389"/>
      <c r="U15" s="389"/>
      <c r="V15" s="389"/>
      <c r="W15" s="389"/>
      <c r="X15" s="389"/>
      <c r="Y15" s="391" t="s">
        <v>240</v>
      </c>
    </row>
    <row r="16" spans="1:25" ht="15" customHeight="1" x14ac:dyDescent="0.2">
      <c r="B16" s="139" t="s">
        <v>171</v>
      </c>
      <c r="C16" s="129" t="s">
        <v>121</v>
      </c>
      <c r="D16" s="141">
        <v>43857</v>
      </c>
      <c r="E16" s="25" t="s">
        <v>17</v>
      </c>
      <c r="F16" s="392" t="s">
        <v>241</v>
      </c>
      <c r="G16" s="48">
        <v>5</v>
      </c>
      <c r="H16" s="386"/>
      <c r="I16" s="386">
        <f t="shared" si="0"/>
        <v>0</v>
      </c>
      <c r="J16" s="387"/>
      <c r="K16" s="388"/>
      <c r="L16" s="389"/>
      <c r="M16" s="389"/>
      <c r="N16" s="389"/>
      <c r="O16" s="389"/>
      <c r="P16" s="390"/>
      <c r="Q16" s="386">
        <f t="shared" si="1"/>
        <v>0</v>
      </c>
      <c r="R16" s="387"/>
      <c r="S16" s="389"/>
      <c r="T16" s="389"/>
      <c r="U16" s="389"/>
      <c r="V16" s="389"/>
      <c r="W16" s="389"/>
      <c r="X16" s="389"/>
      <c r="Y16" s="391" t="s">
        <v>240</v>
      </c>
    </row>
    <row r="17" spans="2:25" ht="15" customHeight="1" x14ac:dyDescent="0.2">
      <c r="B17" s="139" t="s">
        <v>171</v>
      </c>
      <c r="C17" s="129" t="s">
        <v>121</v>
      </c>
      <c r="D17" s="141">
        <v>43857</v>
      </c>
      <c r="E17" s="25" t="s">
        <v>17</v>
      </c>
      <c r="F17" s="392" t="s">
        <v>241</v>
      </c>
      <c r="G17" s="48">
        <v>6</v>
      </c>
      <c r="H17" s="386"/>
      <c r="I17" s="386">
        <f t="shared" si="0"/>
        <v>0</v>
      </c>
      <c r="J17" s="387"/>
      <c r="K17" s="388"/>
      <c r="L17" s="389"/>
      <c r="M17" s="389"/>
      <c r="N17" s="389"/>
      <c r="O17" s="389"/>
      <c r="P17" s="390"/>
      <c r="Q17" s="386">
        <f t="shared" si="1"/>
        <v>0</v>
      </c>
      <c r="R17" s="387"/>
      <c r="S17" s="389"/>
      <c r="T17" s="389"/>
      <c r="U17" s="389"/>
      <c r="V17" s="389"/>
      <c r="W17" s="389"/>
      <c r="X17" s="389"/>
      <c r="Y17" s="391" t="s">
        <v>240</v>
      </c>
    </row>
    <row r="18" spans="2:25" ht="15" customHeight="1" x14ac:dyDescent="0.2">
      <c r="B18" s="139" t="s">
        <v>171</v>
      </c>
      <c r="C18" s="129" t="s">
        <v>121</v>
      </c>
      <c r="D18" s="141">
        <v>43857</v>
      </c>
      <c r="E18" s="25" t="s">
        <v>17</v>
      </c>
      <c r="F18" s="392" t="s">
        <v>241</v>
      </c>
      <c r="G18" s="48">
        <v>7</v>
      </c>
      <c r="H18" s="386"/>
      <c r="I18" s="386">
        <f t="shared" si="0"/>
        <v>0</v>
      </c>
      <c r="J18" s="387"/>
      <c r="K18" s="388"/>
      <c r="L18" s="389"/>
      <c r="M18" s="389"/>
      <c r="N18" s="389"/>
      <c r="O18" s="389"/>
      <c r="P18" s="390"/>
      <c r="Q18" s="386">
        <f t="shared" si="1"/>
        <v>0</v>
      </c>
      <c r="R18" s="387"/>
      <c r="S18" s="389"/>
      <c r="T18" s="389"/>
      <c r="U18" s="389"/>
      <c r="V18" s="389"/>
      <c r="W18" s="389"/>
      <c r="X18" s="389"/>
      <c r="Y18" s="391" t="s">
        <v>240</v>
      </c>
    </row>
    <row r="19" spans="2:25" ht="15" customHeight="1" x14ac:dyDescent="0.2">
      <c r="B19" s="139" t="s">
        <v>171</v>
      </c>
      <c r="C19" s="129" t="s">
        <v>121</v>
      </c>
      <c r="D19" s="141">
        <v>43857</v>
      </c>
      <c r="E19" s="25" t="s">
        <v>179</v>
      </c>
      <c r="F19" s="392" t="s">
        <v>241</v>
      </c>
      <c r="G19" s="48">
        <v>1</v>
      </c>
      <c r="H19" s="386"/>
      <c r="I19" s="386">
        <f t="shared" si="0"/>
        <v>0</v>
      </c>
      <c r="J19" s="387"/>
      <c r="K19" s="388"/>
      <c r="L19" s="389"/>
      <c r="M19" s="389"/>
      <c r="N19" s="389"/>
      <c r="O19" s="389"/>
      <c r="P19" s="390"/>
      <c r="Q19" s="386">
        <f t="shared" si="1"/>
        <v>0</v>
      </c>
      <c r="R19" s="387"/>
      <c r="S19" s="389"/>
      <c r="T19" s="389"/>
      <c r="U19" s="389"/>
      <c r="V19" s="389"/>
      <c r="W19" s="389"/>
      <c r="X19" s="389"/>
      <c r="Y19" s="391" t="s">
        <v>240</v>
      </c>
    </row>
    <row r="20" spans="2:25" ht="15" customHeight="1" x14ac:dyDescent="0.2">
      <c r="B20" s="139" t="s">
        <v>171</v>
      </c>
      <c r="C20" s="129" t="s">
        <v>121</v>
      </c>
      <c r="D20" s="141">
        <v>43857</v>
      </c>
      <c r="E20" s="25" t="s">
        <v>179</v>
      </c>
      <c r="F20" s="392" t="s">
        <v>241</v>
      </c>
      <c r="G20" s="48">
        <v>2</v>
      </c>
      <c r="H20" s="386"/>
      <c r="I20" s="386">
        <f t="shared" si="0"/>
        <v>0</v>
      </c>
      <c r="J20" s="387"/>
      <c r="K20" s="388"/>
      <c r="L20" s="389"/>
      <c r="M20" s="389"/>
      <c r="N20" s="389"/>
      <c r="O20" s="389"/>
      <c r="P20" s="390"/>
      <c r="Q20" s="386">
        <f t="shared" si="1"/>
        <v>0</v>
      </c>
      <c r="R20" s="387"/>
      <c r="S20" s="389"/>
      <c r="T20" s="389"/>
      <c r="U20" s="389"/>
      <c r="V20" s="389"/>
      <c r="W20" s="389"/>
      <c r="X20" s="389"/>
      <c r="Y20" s="391" t="s">
        <v>240</v>
      </c>
    </row>
    <row r="21" spans="2:25" ht="15" customHeight="1" x14ac:dyDescent="0.2">
      <c r="B21" s="139" t="s">
        <v>171</v>
      </c>
      <c r="C21" s="129" t="s">
        <v>121</v>
      </c>
      <c r="D21" s="141">
        <v>43857</v>
      </c>
      <c r="E21" s="25" t="s">
        <v>179</v>
      </c>
      <c r="F21" s="392" t="s">
        <v>241</v>
      </c>
      <c r="G21" s="48">
        <v>3</v>
      </c>
      <c r="H21" s="386"/>
      <c r="I21" s="386">
        <f t="shared" si="0"/>
        <v>0</v>
      </c>
      <c r="J21" s="387"/>
      <c r="K21" s="388"/>
      <c r="L21" s="388"/>
      <c r="M21" s="389"/>
      <c r="N21" s="389"/>
      <c r="O21" s="389"/>
      <c r="P21" s="390"/>
      <c r="Q21" s="386">
        <f t="shared" si="1"/>
        <v>0</v>
      </c>
      <c r="R21" s="387"/>
      <c r="S21" s="389"/>
      <c r="T21" s="389"/>
      <c r="U21" s="389"/>
      <c r="V21" s="389"/>
      <c r="W21" s="389"/>
      <c r="X21" s="389"/>
      <c r="Y21" s="391" t="s">
        <v>240</v>
      </c>
    </row>
    <row r="22" spans="2:25" ht="15" customHeight="1" x14ac:dyDescent="0.2">
      <c r="B22" s="139" t="s">
        <v>171</v>
      </c>
      <c r="C22" s="129" t="s">
        <v>121</v>
      </c>
      <c r="D22" s="141">
        <v>43857</v>
      </c>
      <c r="E22" s="25" t="s">
        <v>179</v>
      </c>
      <c r="F22" s="392" t="s">
        <v>241</v>
      </c>
      <c r="G22" s="48">
        <v>4</v>
      </c>
      <c r="H22" s="386"/>
      <c r="I22" s="386">
        <f t="shared" si="0"/>
        <v>0</v>
      </c>
      <c r="J22" s="387"/>
      <c r="K22" s="388"/>
      <c r="L22" s="389"/>
      <c r="M22" s="389"/>
      <c r="N22" s="389"/>
      <c r="O22" s="389"/>
      <c r="P22" s="390"/>
      <c r="Q22" s="386">
        <f t="shared" si="1"/>
        <v>0</v>
      </c>
      <c r="R22" s="387"/>
      <c r="S22" s="389"/>
      <c r="T22" s="389"/>
      <c r="U22" s="389"/>
      <c r="V22" s="389"/>
      <c r="W22" s="389"/>
      <c r="X22" s="389"/>
      <c r="Y22" s="391" t="s">
        <v>240</v>
      </c>
    </row>
    <row r="23" spans="2:25" ht="15" customHeight="1" x14ac:dyDescent="0.2">
      <c r="B23" s="139" t="s">
        <v>171</v>
      </c>
      <c r="C23" s="129" t="s">
        <v>121</v>
      </c>
      <c r="D23" s="141">
        <v>43857</v>
      </c>
      <c r="E23" s="25" t="s">
        <v>179</v>
      </c>
      <c r="F23" s="392" t="s">
        <v>241</v>
      </c>
      <c r="G23" s="48">
        <v>5</v>
      </c>
      <c r="H23" s="386"/>
      <c r="I23" s="386">
        <f t="shared" si="0"/>
        <v>0</v>
      </c>
      <c r="J23" s="387"/>
      <c r="K23" s="388"/>
      <c r="L23" s="389"/>
      <c r="M23" s="389"/>
      <c r="N23" s="389"/>
      <c r="O23" s="389"/>
      <c r="P23" s="390"/>
      <c r="Q23" s="386">
        <f t="shared" si="1"/>
        <v>0</v>
      </c>
      <c r="R23" s="387"/>
      <c r="S23" s="389"/>
      <c r="T23" s="389"/>
      <c r="U23" s="389"/>
      <c r="V23" s="389"/>
      <c r="W23" s="389"/>
      <c r="X23" s="389"/>
      <c r="Y23" s="391" t="s">
        <v>240</v>
      </c>
    </row>
    <row r="24" spans="2:25" ht="15" customHeight="1" x14ac:dyDescent="0.2">
      <c r="B24" s="139" t="s">
        <v>171</v>
      </c>
      <c r="C24" s="129" t="s">
        <v>121</v>
      </c>
      <c r="D24" s="141">
        <v>43857</v>
      </c>
      <c r="E24" s="25" t="s">
        <v>179</v>
      </c>
      <c r="F24" s="392" t="s">
        <v>241</v>
      </c>
      <c r="G24" s="48">
        <v>6</v>
      </c>
      <c r="H24" s="386"/>
      <c r="I24" s="386">
        <f t="shared" si="0"/>
        <v>0</v>
      </c>
      <c r="J24" s="387"/>
      <c r="K24" s="388"/>
      <c r="L24" s="389"/>
      <c r="M24" s="389"/>
      <c r="N24" s="389"/>
      <c r="O24" s="389"/>
      <c r="P24" s="390"/>
      <c r="Q24" s="386">
        <f t="shared" si="1"/>
        <v>0</v>
      </c>
      <c r="R24" s="387"/>
      <c r="S24" s="389"/>
      <c r="T24" s="389"/>
      <c r="U24" s="389"/>
      <c r="V24" s="389"/>
      <c r="W24" s="389"/>
      <c r="X24" s="389"/>
      <c r="Y24" s="391" t="s">
        <v>240</v>
      </c>
    </row>
    <row r="25" spans="2:25" ht="15" customHeight="1" thickBot="1" x14ac:dyDescent="0.25">
      <c r="B25" s="139" t="s">
        <v>171</v>
      </c>
      <c r="C25" s="129" t="s">
        <v>121</v>
      </c>
      <c r="D25" s="141">
        <v>43857</v>
      </c>
      <c r="E25" s="25" t="s">
        <v>179</v>
      </c>
      <c r="F25" s="392" t="s">
        <v>241</v>
      </c>
      <c r="G25" s="48">
        <v>7</v>
      </c>
      <c r="H25" s="386"/>
      <c r="I25" s="386">
        <f t="shared" si="0"/>
        <v>0</v>
      </c>
      <c r="J25" s="387"/>
      <c r="K25" s="388"/>
      <c r="L25" s="389"/>
      <c r="M25" s="389"/>
      <c r="N25" s="389"/>
      <c r="O25" s="389"/>
      <c r="P25" s="390"/>
      <c r="Q25" s="386">
        <f t="shared" si="1"/>
        <v>0</v>
      </c>
      <c r="R25" s="387"/>
      <c r="S25" s="389"/>
      <c r="T25" s="389"/>
      <c r="U25" s="389"/>
      <c r="V25" s="389"/>
      <c r="W25" s="389"/>
      <c r="X25" s="389"/>
      <c r="Y25" s="391" t="s">
        <v>240</v>
      </c>
    </row>
    <row r="26" spans="2:25" ht="15" customHeight="1" x14ac:dyDescent="0.2">
      <c r="B26" s="139" t="s">
        <v>171</v>
      </c>
      <c r="C26" s="129" t="s">
        <v>121</v>
      </c>
      <c r="D26" s="141">
        <v>43857</v>
      </c>
      <c r="E26" s="25" t="s">
        <v>17</v>
      </c>
      <c r="F26" s="392" t="s">
        <v>222</v>
      </c>
      <c r="G26" s="100">
        <v>1</v>
      </c>
      <c r="H26" s="386" t="s">
        <v>167</v>
      </c>
      <c r="I26" s="386" t="str">
        <f>IF(H26="X"," ",(COUNTIF(J26:P26,"X")))</f>
        <v xml:space="preserve"> </v>
      </c>
      <c r="J26" s="387"/>
      <c r="K26" s="388"/>
      <c r="L26" s="389"/>
      <c r="M26" s="389"/>
      <c r="N26" s="389"/>
      <c r="O26" s="389"/>
      <c r="P26" s="390"/>
      <c r="Q26" s="386" t="str">
        <f>IF(H26="X"," ",(COUNTIF(R26:X26,"X")))</f>
        <v xml:space="preserve"> </v>
      </c>
      <c r="R26" s="387"/>
      <c r="S26" s="389"/>
      <c r="T26" s="389"/>
      <c r="U26" s="389"/>
      <c r="V26" s="389"/>
      <c r="W26" s="389"/>
      <c r="X26" s="389"/>
      <c r="Y26" s="391"/>
    </row>
    <row r="27" spans="2:25" ht="15" customHeight="1" x14ac:dyDescent="0.2">
      <c r="B27" s="139" t="s">
        <v>171</v>
      </c>
      <c r="C27" s="129" t="s">
        <v>121</v>
      </c>
      <c r="D27" s="141">
        <v>43857</v>
      </c>
      <c r="E27" s="25" t="s">
        <v>17</v>
      </c>
      <c r="F27" s="392" t="s">
        <v>222</v>
      </c>
      <c r="G27" s="48">
        <v>2</v>
      </c>
      <c r="H27" s="386" t="s">
        <v>167</v>
      </c>
      <c r="I27" s="386" t="str">
        <f t="shared" ref="I27:I39" si="2">IF(H27="X"," ",(COUNTIF(J27:P27,"X")))</f>
        <v xml:space="preserve"> </v>
      </c>
      <c r="J27" s="387"/>
      <c r="K27" s="388"/>
      <c r="L27" s="389"/>
      <c r="M27" s="389"/>
      <c r="N27" s="389"/>
      <c r="O27" s="389"/>
      <c r="P27" s="390"/>
      <c r="Q27" s="386" t="str">
        <f t="shared" ref="Q27:Q39" si="3">IF(H27="X"," ",(COUNTIF(R27:X27,"X")))</f>
        <v xml:space="preserve"> </v>
      </c>
      <c r="R27" s="387"/>
      <c r="S27" s="389"/>
      <c r="T27" s="389"/>
      <c r="U27" s="389"/>
      <c r="V27" s="389"/>
      <c r="W27" s="389"/>
      <c r="X27" s="389"/>
      <c r="Y27" s="391"/>
    </row>
    <row r="28" spans="2:25" ht="15" customHeight="1" x14ac:dyDescent="0.2">
      <c r="B28" s="139" t="s">
        <v>171</v>
      </c>
      <c r="C28" s="129" t="s">
        <v>121</v>
      </c>
      <c r="D28" s="141">
        <v>43857</v>
      </c>
      <c r="E28" s="25" t="s">
        <v>17</v>
      </c>
      <c r="F28" s="392" t="s">
        <v>222</v>
      </c>
      <c r="G28" s="48">
        <v>3</v>
      </c>
      <c r="H28" s="386" t="s">
        <v>167</v>
      </c>
      <c r="I28" s="386"/>
      <c r="J28" s="387"/>
      <c r="K28" s="388"/>
      <c r="L28" s="389"/>
      <c r="M28" s="389"/>
      <c r="N28" s="389"/>
      <c r="O28" s="389"/>
      <c r="P28" s="390"/>
      <c r="Q28" s="386" t="str">
        <f t="shared" si="3"/>
        <v xml:space="preserve"> </v>
      </c>
      <c r="R28" s="387"/>
      <c r="S28" s="389"/>
      <c r="T28" s="389"/>
      <c r="U28" s="389"/>
      <c r="V28" s="389"/>
      <c r="W28" s="389"/>
      <c r="X28" s="389"/>
      <c r="Y28" s="393" t="s">
        <v>242</v>
      </c>
    </row>
    <row r="29" spans="2:25" ht="15" customHeight="1" x14ac:dyDescent="0.2">
      <c r="B29" s="139" t="s">
        <v>171</v>
      </c>
      <c r="C29" s="129" t="s">
        <v>121</v>
      </c>
      <c r="D29" s="141">
        <v>43857</v>
      </c>
      <c r="E29" s="25" t="s">
        <v>17</v>
      </c>
      <c r="F29" s="392" t="s">
        <v>222</v>
      </c>
      <c r="G29" s="48">
        <v>4</v>
      </c>
      <c r="H29" s="386" t="s">
        <v>167</v>
      </c>
      <c r="I29" s="386"/>
      <c r="J29" s="387"/>
      <c r="K29" s="388"/>
      <c r="L29" s="389"/>
      <c r="M29" s="389"/>
      <c r="N29" s="389"/>
      <c r="O29" s="389"/>
      <c r="P29" s="390"/>
      <c r="Q29" s="386" t="str">
        <f t="shared" si="3"/>
        <v xml:space="preserve"> </v>
      </c>
      <c r="R29" s="387"/>
      <c r="S29" s="389"/>
      <c r="T29" s="389"/>
      <c r="U29" s="389"/>
      <c r="V29" s="389"/>
      <c r="W29" s="389"/>
      <c r="X29" s="389"/>
      <c r="Y29" s="391"/>
    </row>
    <row r="30" spans="2:25" ht="15" customHeight="1" x14ac:dyDescent="0.2">
      <c r="B30" s="139" t="s">
        <v>171</v>
      </c>
      <c r="C30" s="129" t="s">
        <v>121</v>
      </c>
      <c r="D30" s="141">
        <v>43857</v>
      </c>
      <c r="E30" s="25" t="s">
        <v>17</v>
      </c>
      <c r="F30" s="392" t="s">
        <v>222</v>
      </c>
      <c r="G30" s="48">
        <v>5</v>
      </c>
      <c r="H30" s="386" t="s">
        <v>167</v>
      </c>
      <c r="I30" s="386"/>
      <c r="J30" s="387"/>
      <c r="K30" s="388"/>
      <c r="L30" s="389"/>
      <c r="M30" s="389"/>
      <c r="N30" s="389"/>
      <c r="O30" s="389"/>
      <c r="P30" s="390"/>
      <c r="Q30" s="386" t="str">
        <f t="shared" si="3"/>
        <v xml:space="preserve"> </v>
      </c>
      <c r="R30" s="387"/>
      <c r="S30" s="389"/>
      <c r="T30" s="389"/>
      <c r="U30" s="389"/>
      <c r="V30" s="389"/>
      <c r="W30" s="389"/>
      <c r="X30" s="389"/>
      <c r="Y30" s="391"/>
    </row>
    <row r="31" spans="2:25" ht="15" customHeight="1" x14ac:dyDescent="0.2">
      <c r="B31" s="139" t="s">
        <v>171</v>
      </c>
      <c r="C31" s="129" t="s">
        <v>121</v>
      </c>
      <c r="D31" s="141">
        <v>43857</v>
      </c>
      <c r="E31" s="25" t="s">
        <v>17</v>
      </c>
      <c r="F31" s="392" t="s">
        <v>222</v>
      </c>
      <c r="G31" s="48">
        <v>6</v>
      </c>
      <c r="H31" s="386" t="s">
        <v>167</v>
      </c>
      <c r="I31" s="386"/>
      <c r="J31" s="387"/>
      <c r="K31" s="388"/>
      <c r="L31" s="389"/>
      <c r="M31" s="389"/>
      <c r="N31" s="389"/>
      <c r="O31" s="389"/>
      <c r="P31" s="390"/>
      <c r="Q31" s="386" t="str">
        <f t="shared" si="3"/>
        <v xml:space="preserve"> </v>
      </c>
      <c r="R31" s="387"/>
      <c r="S31" s="389"/>
      <c r="T31" s="389"/>
      <c r="U31" s="389"/>
      <c r="V31" s="389"/>
      <c r="W31" s="389"/>
      <c r="X31" s="389"/>
      <c r="Y31" s="393" t="s">
        <v>243</v>
      </c>
    </row>
    <row r="32" spans="2:25" ht="15" customHeight="1" x14ac:dyDescent="0.2">
      <c r="B32" s="139" t="s">
        <v>171</v>
      </c>
      <c r="C32" s="129" t="s">
        <v>121</v>
      </c>
      <c r="D32" s="141">
        <v>43857</v>
      </c>
      <c r="E32" s="25" t="s">
        <v>17</v>
      </c>
      <c r="F32" s="392" t="s">
        <v>222</v>
      </c>
      <c r="G32" s="48">
        <v>7</v>
      </c>
      <c r="H32" s="386" t="s">
        <v>167</v>
      </c>
      <c r="I32" s="386" t="str">
        <f t="shared" si="2"/>
        <v xml:space="preserve"> </v>
      </c>
      <c r="J32" s="387"/>
      <c r="K32" s="388"/>
      <c r="L32" s="389"/>
      <c r="M32" s="389"/>
      <c r="N32" s="389"/>
      <c r="O32" s="389"/>
      <c r="P32" s="390"/>
      <c r="Q32" s="386" t="str">
        <f t="shared" si="3"/>
        <v xml:space="preserve"> </v>
      </c>
      <c r="R32" s="387"/>
      <c r="S32" s="389"/>
      <c r="T32" s="389"/>
      <c r="U32" s="389"/>
      <c r="V32" s="389"/>
      <c r="W32" s="389"/>
      <c r="X32" s="389"/>
      <c r="Y32" s="391"/>
    </row>
    <row r="33" spans="2:25" ht="15" customHeight="1" x14ac:dyDescent="0.2">
      <c r="B33" s="139" t="s">
        <v>171</v>
      </c>
      <c r="C33" s="129" t="s">
        <v>121</v>
      </c>
      <c r="D33" s="141">
        <v>43857</v>
      </c>
      <c r="E33" s="25" t="s">
        <v>179</v>
      </c>
      <c r="F33" s="392" t="s">
        <v>222</v>
      </c>
      <c r="G33" s="48">
        <v>1</v>
      </c>
      <c r="H33" s="386" t="s">
        <v>167</v>
      </c>
      <c r="I33" s="386" t="str">
        <f>IF(H33="X"," ",(COUNTIF(J33:P33,"x")))</f>
        <v xml:space="preserve"> </v>
      </c>
      <c r="J33" s="387"/>
      <c r="K33" s="388"/>
      <c r="L33" s="389"/>
      <c r="M33" s="389"/>
      <c r="N33" s="389"/>
      <c r="O33" s="389"/>
      <c r="P33" s="390"/>
      <c r="Q33" s="386" t="str">
        <f t="shared" si="3"/>
        <v xml:space="preserve"> </v>
      </c>
      <c r="R33" s="387"/>
      <c r="S33" s="389"/>
      <c r="T33" s="389"/>
      <c r="U33" s="389"/>
      <c r="V33" s="389"/>
      <c r="W33" s="389"/>
      <c r="X33" s="389"/>
      <c r="Y33" s="391"/>
    </row>
    <row r="34" spans="2:25" ht="15" customHeight="1" x14ac:dyDescent="0.2">
      <c r="B34" s="139" t="s">
        <v>171</v>
      </c>
      <c r="C34" s="129" t="s">
        <v>121</v>
      </c>
      <c r="D34" s="141">
        <v>43857</v>
      </c>
      <c r="E34" s="25" t="s">
        <v>179</v>
      </c>
      <c r="F34" s="392" t="s">
        <v>222</v>
      </c>
      <c r="G34" s="48">
        <v>2</v>
      </c>
      <c r="H34" s="386" t="s">
        <v>167</v>
      </c>
      <c r="I34" s="386" t="str">
        <f t="shared" si="2"/>
        <v xml:space="preserve"> </v>
      </c>
      <c r="J34" s="387"/>
      <c r="K34" s="388"/>
      <c r="L34" s="389"/>
      <c r="M34" s="389"/>
      <c r="N34" s="389"/>
      <c r="O34" s="389"/>
      <c r="P34" s="390"/>
      <c r="Q34" s="386" t="str">
        <f t="shared" si="3"/>
        <v xml:space="preserve"> </v>
      </c>
      <c r="R34" s="387"/>
      <c r="S34" s="389"/>
      <c r="T34" s="389"/>
      <c r="U34" s="389"/>
      <c r="V34" s="389"/>
      <c r="W34" s="389"/>
      <c r="X34" s="389"/>
      <c r="Y34" s="391"/>
    </row>
    <row r="35" spans="2:25" ht="15" customHeight="1" x14ac:dyDescent="0.2">
      <c r="B35" s="139" t="s">
        <v>171</v>
      </c>
      <c r="C35" s="129" t="s">
        <v>121</v>
      </c>
      <c r="D35" s="141">
        <v>43857</v>
      </c>
      <c r="E35" s="25" t="s">
        <v>179</v>
      </c>
      <c r="F35" s="392" t="s">
        <v>222</v>
      </c>
      <c r="G35" s="48">
        <v>3</v>
      </c>
      <c r="H35" s="386" t="s">
        <v>167</v>
      </c>
      <c r="I35" s="386" t="str">
        <f t="shared" si="2"/>
        <v xml:space="preserve"> </v>
      </c>
      <c r="J35" s="387"/>
      <c r="K35" s="388"/>
      <c r="L35" s="389"/>
      <c r="M35" s="389"/>
      <c r="N35" s="389"/>
      <c r="O35" s="389"/>
      <c r="P35" s="390"/>
      <c r="Q35" s="386" t="str">
        <f t="shared" si="3"/>
        <v xml:space="preserve"> </v>
      </c>
      <c r="R35" s="387"/>
      <c r="S35" s="389"/>
      <c r="T35" s="389"/>
      <c r="U35" s="389"/>
      <c r="V35" s="389"/>
      <c r="W35" s="389"/>
      <c r="X35" s="389"/>
      <c r="Y35" s="391" t="s">
        <v>244</v>
      </c>
    </row>
    <row r="36" spans="2:25" ht="15" customHeight="1" x14ac:dyDescent="0.2">
      <c r="B36" s="139" t="s">
        <v>171</v>
      </c>
      <c r="C36" s="129" t="s">
        <v>121</v>
      </c>
      <c r="D36" s="141">
        <v>43857</v>
      </c>
      <c r="E36" s="25" t="s">
        <v>179</v>
      </c>
      <c r="F36" s="392" t="s">
        <v>222</v>
      </c>
      <c r="G36" s="48">
        <v>4</v>
      </c>
      <c r="H36" s="386" t="s">
        <v>167</v>
      </c>
      <c r="I36" s="386" t="str">
        <f t="shared" si="2"/>
        <v xml:space="preserve"> </v>
      </c>
      <c r="J36" s="387"/>
      <c r="K36" s="388"/>
      <c r="L36" s="389"/>
      <c r="M36" s="389"/>
      <c r="N36" s="389"/>
      <c r="O36" s="389"/>
      <c r="P36" s="390"/>
      <c r="Q36" s="386" t="str">
        <f t="shared" si="3"/>
        <v xml:space="preserve"> </v>
      </c>
      <c r="R36" s="387"/>
      <c r="S36" s="389"/>
      <c r="T36" s="389"/>
      <c r="U36" s="389"/>
      <c r="V36" s="389"/>
      <c r="W36" s="389"/>
      <c r="X36" s="389"/>
      <c r="Y36" s="391"/>
    </row>
    <row r="37" spans="2:25" ht="15" customHeight="1" x14ac:dyDescent="0.2">
      <c r="B37" s="139" t="s">
        <v>171</v>
      </c>
      <c r="C37" s="129" t="s">
        <v>121</v>
      </c>
      <c r="D37" s="141">
        <v>43857</v>
      </c>
      <c r="E37" s="25" t="s">
        <v>179</v>
      </c>
      <c r="F37" s="392" t="s">
        <v>222</v>
      </c>
      <c r="G37" s="48">
        <v>5</v>
      </c>
      <c r="H37" s="386" t="s">
        <v>167</v>
      </c>
      <c r="I37" s="386" t="str">
        <f t="shared" si="2"/>
        <v xml:space="preserve"> </v>
      </c>
      <c r="J37" s="387"/>
      <c r="K37" s="388"/>
      <c r="L37" s="389"/>
      <c r="M37" s="389"/>
      <c r="N37" s="389"/>
      <c r="O37" s="389"/>
      <c r="P37" s="390"/>
      <c r="Q37" s="386" t="str">
        <f t="shared" si="3"/>
        <v xml:space="preserve"> </v>
      </c>
      <c r="R37" s="387"/>
      <c r="S37" s="389"/>
      <c r="T37" s="389"/>
      <c r="U37" s="389"/>
      <c r="V37" s="389"/>
      <c r="W37" s="389"/>
      <c r="X37" s="389"/>
      <c r="Y37" s="391" t="s">
        <v>245</v>
      </c>
    </row>
    <row r="38" spans="2:25" ht="15" customHeight="1" x14ac:dyDescent="0.2">
      <c r="B38" s="139" t="s">
        <v>171</v>
      </c>
      <c r="C38" s="129" t="s">
        <v>121</v>
      </c>
      <c r="D38" s="141">
        <v>43857</v>
      </c>
      <c r="E38" s="25" t="s">
        <v>179</v>
      </c>
      <c r="F38" s="392" t="s">
        <v>222</v>
      </c>
      <c r="G38" s="48">
        <v>6</v>
      </c>
      <c r="H38" s="386" t="s">
        <v>167</v>
      </c>
      <c r="I38" s="386" t="str">
        <f>IF(H38="X"," ",(COUNTIF(J38:P38,"X")))</f>
        <v xml:space="preserve"> </v>
      </c>
      <c r="J38" s="387"/>
      <c r="K38" s="388"/>
      <c r="L38" s="389"/>
      <c r="M38" s="389"/>
      <c r="N38" s="389"/>
      <c r="O38" s="389"/>
      <c r="P38" s="390"/>
      <c r="Q38" s="386" t="str">
        <f t="shared" si="3"/>
        <v xml:space="preserve"> </v>
      </c>
      <c r="R38" s="387"/>
      <c r="S38" s="389"/>
      <c r="T38" s="389"/>
      <c r="U38" s="389"/>
      <c r="V38" s="389"/>
      <c r="W38" s="389"/>
      <c r="X38" s="389"/>
      <c r="Y38" s="391" t="s">
        <v>246</v>
      </c>
    </row>
    <row r="39" spans="2:25" ht="15" customHeight="1" thickBot="1" x14ac:dyDescent="0.25">
      <c r="B39" s="139" t="s">
        <v>171</v>
      </c>
      <c r="C39" s="129" t="s">
        <v>121</v>
      </c>
      <c r="D39" s="141">
        <v>43857</v>
      </c>
      <c r="E39" s="25" t="s">
        <v>179</v>
      </c>
      <c r="F39" s="392" t="s">
        <v>222</v>
      </c>
      <c r="G39" s="48">
        <v>7</v>
      </c>
      <c r="H39" s="386" t="s">
        <v>167</v>
      </c>
      <c r="I39" s="386" t="str">
        <f t="shared" si="2"/>
        <v xml:space="preserve"> </v>
      </c>
      <c r="J39" s="387"/>
      <c r="K39" s="388"/>
      <c r="L39" s="389"/>
      <c r="M39" s="389"/>
      <c r="N39" s="389"/>
      <c r="O39" s="389"/>
      <c r="P39" s="390"/>
      <c r="Q39" s="386" t="str">
        <f t="shared" si="3"/>
        <v xml:space="preserve"> </v>
      </c>
      <c r="R39" s="387"/>
      <c r="S39" s="389"/>
      <c r="T39" s="389"/>
      <c r="U39" s="389"/>
      <c r="V39" s="389"/>
      <c r="W39" s="389"/>
      <c r="X39" s="389"/>
      <c r="Y39" s="391"/>
    </row>
    <row r="40" spans="2:25" ht="15" customHeight="1" x14ac:dyDescent="0.2">
      <c r="B40" s="139" t="s">
        <v>171</v>
      </c>
      <c r="C40" s="129" t="s">
        <v>121</v>
      </c>
      <c r="D40" s="141">
        <v>43857</v>
      </c>
      <c r="E40" s="25" t="s">
        <v>179</v>
      </c>
      <c r="F40" s="392" t="s">
        <v>251</v>
      </c>
      <c r="G40" s="100">
        <v>1</v>
      </c>
      <c r="H40" s="386" t="s">
        <v>167</v>
      </c>
      <c r="I40" s="386" t="str">
        <f>IF(H40="X"," ",(COUNTIF(J40:P40,"X")))</f>
        <v xml:space="preserve"> </v>
      </c>
      <c r="J40" s="387"/>
      <c r="K40" s="388"/>
      <c r="L40" s="389"/>
      <c r="M40" s="389"/>
      <c r="N40" s="389"/>
      <c r="O40" s="389"/>
      <c r="P40" s="390"/>
      <c r="Q40" s="386" t="str">
        <f>IF(H40="X"," ",(COUNTIF(R40:X40,"X")))</f>
        <v xml:space="preserve"> </v>
      </c>
      <c r="R40" s="387"/>
      <c r="S40" s="389"/>
      <c r="T40" s="389"/>
      <c r="U40" s="389"/>
      <c r="V40" s="389"/>
      <c r="W40" s="389"/>
      <c r="X40" s="389"/>
      <c r="Y40" s="391"/>
    </row>
    <row r="41" spans="2:25" ht="15" customHeight="1" x14ac:dyDescent="0.2">
      <c r="B41" s="139" t="s">
        <v>171</v>
      </c>
      <c r="C41" s="129" t="s">
        <v>121</v>
      </c>
      <c r="D41" s="141">
        <v>43857</v>
      </c>
      <c r="E41" s="25" t="s">
        <v>179</v>
      </c>
      <c r="F41" s="392" t="s">
        <v>251</v>
      </c>
      <c r="G41" s="48">
        <v>2</v>
      </c>
      <c r="H41" s="386" t="s">
        <v>167</v>
      </c>
      <c r="I41" s="386" t="str">
        <f t="shared" ref="I41:I53" si="4">IF(H41="X"," ",(COUNTIF(J41:P41,"X")))</f>
        <v xml:space="preserve"> </v>
      </c>
      <c r="J41" s="387"/>
      <c r="K41" s="388"/>
      <c r="L41" s="389"/>
      <c r="M41" s="389"/>
      <c r="N41" s="389"/>
      <c r="O41" s="389"/>
      <c r="P41" s="390"/>
      <c r="Q41" s="386" t="str">
        <f t="shared" ref="Q41:Q53" si="5">IF(H41="X"," ",(COUNTIF(R41:X41,"X")))</f>
        <v xml:space="preserve"> </v>
      </c>
      <c r="R41" s="387"/>
      <c r="S41" s="389"/>
      <c r="T41" s="389"/>
      <c r="U41" s="389"/>
      <c r="V41" s="389"/>
      <c r="W41" s="389"/>
      <c r="X41" s="389"/>
      <c r="Y41" s="391"/>
    </row>
    <row r="42" spans="2:25" ht="15" customHeight="1" x14ac:dyDescent="0.2">
      <c r="B42" s="139" t="s">
        <v>171</v>
      </c>
      <c r="C42" s="129" t="s">
        <v>121</v>
      </c>
      <c r="D42" s="141">
        <v>43857</v>
      </c>
      <c r="E42" s="25" t="s">
        <v>179</v>
      </c>
      <c r="F42" s="392" t="s">
        <v>251</v>
      </c>
      <c r="G42" s="48">
        <v>3</v>
      </c>
      <c r="H42" s="386" t="s">
        <v>167</v>
      </c>
      <c r="I42" s="386" t="str">
        <f t="shared" si="4"/>
        <v xml:space="preserve"> </v>
      </c>
      <c r="J42" s="387"/>
      <c r="K42" s="388"/>
      <c r="L42" s="389"/>
      <c r="M42" s="389"/>
      <c r="N42" s="389"/>
      <c r="O42" s="389"/>
      <c r="P42" s="390"/>
      <c r="Q42" s="386" t="str">
        <f t="shared" si="5"/>
        <v xml:space="preserve"> </v>
      </c>
      <c r="R42" s="387"/>
      <c r="S42" s="389"/>
      <c r="T42" s="389"/>
      <c r="U42" s="389"/>
      <c r="V42" s="389"/>
      <c r="W42" s="389"/>
      <c r="X42" s="389"/>
      <c r="Y42" s="391"/>
    </row>
    <row r="43" spans="2:25" ht="15" customHeight="1" x14ac:dyDescent="0.2">
      <c r="B43" s="139" t="s">
        <v>171</v>
      </c>
      <c r="C43" s="129" t="s">
        <v>121</v>
      </c>
      <c r="D43" s="141">
        <v>43857</v>
      </c>
      <c r="E43" s="25" t="s">
        <v>179</v>
      </c>
      <c r="F43" s="392" t="s">
        <v>251</v>
      </c>
      <c r="G43" s="48">
        <v>4</v>
      </c>
      <c r="H43" s="386" t="s">
        <v>167</v>
      </c>
      <c r="I43" s="386" t="str">
        <f t="shared" si="4"/>
        <v xml:space="preserve"> </v>
      </c>
      <c r="J43" s="387"/>
      <c r="K43" s="388"/>
      <c r="L43" s="389"/>
      <c r="M43" s="389"/>
      <c r="N43" s="389"/>
      <c r="O43" s="389"/>
      <c r="P43" s="390"/>
      <c r="Q43" s="386" t="str">
        <f t="shared" si="5"/>
        <v xml:space="preserve"> </v>
      </c>
      <c r="R43" s="387"/>
      <c r="S43" s="389"/>
      <c r="T43" s="389"/>
      <c r="U43" s="389"/>
      <c r="V43" s="389"/>
      <c r="W43" s="389"/>
      <c r="X43" s="389"/>
      <c r="Y43" s="391"/>
    </row>
    <row r="44" spans="2:25" ht="15" customHeight="1" x14ac:dyDescent="0.2">
      <c r="B44" s="139" t="s">
        <v>171</v>
      </c>
      <c r="C44" s="129" t="s">
        <v>121</v>
      </c>
      <c r="D44" s="141">
        <v>43857</v>
      </c>
      <c r="E44" s="25" t="s">
        <v>179</v>
      </c>
      <c r="F44" s="392" t="s">
        <v>251</v>
      </c>
      <c r="G44" s="48">
        <v>5</v>
      </c>
      <c r="H44" s="386" t="s">
        <v>167</v>
      </c>
      <c r="I44" s="386" t="str">
        <f t="shared" si="4"/>
        <v xml:space="preserve"> </v>
      </c>
      <c r="J44" s="387"/>
      <c r="K44" s="388"/>
      <c r="L44" s="389"/>
      <c r="M44" s="389"/>
      <c r="N44" s="389"/>
      <c r="O44" s="389"/>
      <c r="P44" s="390"/>
      <c r="Q44" s="386" t="str">
        <f t="shared" si="5"/>
        <v xml:space="preserve"> </v>
      </c>
      <c r="R44" s="387"/>
      <c r="S44" s="389"/>
      <c r="T44" s="389"/>
      <c r="U44" s="389"/>
      <c r="V44" s="389"/>
      <c r="W44" s="389"/>
      <c r="X44" s="389"/>
      <c r="Y44" s="391"/>
    </row>
    <row r="45" spans="2:25" ht="15" customHeight="1" x14ac:dyDescent="0.2">
      <c r="B45" s="139" t="s">
        <v>171</v>
      </c>
      <c r="C45" s="129" t="s">
        <v>121</v>
      </c>
      <c r="D45" s="141">
        <v>43857</v>
      </c>
      <c r="E45" s="25" t="s">
        <v>179</v>
      </c>
      <c r="F45" s="392" t="s">
        <v>251</v>
      </c>
      <c r="G45" s="48">
        <v>6</v>
      </c>
      <c r="H45" s="386" t="s">
        <v>167</v>
      </c>
      <c r="I45" s="386"/>
      <c r="J45" s="387"/>
      <c r="K45" s="388"/>
      <c r="L45" s="389"/>
      <c r="M45" s="389"/>
      <c r="N45" s="389"/>
      <c r="O45" s="389"/>
      <c r="P45" s="390"/>
      <c r="Q45" s="386" t="str">
        <f t="shared" si="5"/>
        <v xml:space="preserve"> </v>
      </c>
      <c r="R45" s="387"/>
      <c r="S45" s="389"/>
      <c r="T45" s="389"/>
      <c r="U45" s="389"/>
      <c r="V45" s="389"/>
      <c r="W45" s="389"/>
      <c r="X45" s="389"/>
      <c r="Y45" s="393" t="s">
        <v>247</v>
      </c>
    </row>
    <row r="46" spans="2:25" ht="15" customHeight="1" x14ac:dyDescent="0.2">
      <c r="B46" s="139" t="s">
        <v>171</v>
      </c>
      <c r="C46" s="129" t="s">
        <v>121</v>
      </c>
      <c r="D46" s="141">
        <v>43857</v>
      </c>
      <c r="E46" s="25" t="s">
        <v>179</v>
      </c>
      <c r="F46" s="392" t="s">
        <v>251</v>
      </c>
      <c r="G46" s="48">
        <v>7</v>
      </c>
      <c r="H46" s="386" t="s">
        <v>167</v>
      </c>
      <c r="I46" s="386" t="str">
        <f t="shared" si="4"/>
        <v xml:space="preserve"> </v>
      </c>
      <c r="J46" s="387"/>
      <c r="K46" s="388"/>
      <c r="L46" s="389"/>
      <c r="M46" s="389"/>
      <c r="N46" s="389"/>
      <c r="O46" s="389"/>
      <c r="P46" s="390"/>
      <c r="Q46" s="386" t="str">
        <f t="shared" si="5"/>
        <v xml:space="preserve"> </v>
      </c>
      <c r="R46" s="387"/>
      <c r="S46" s="389"/>
      <c r="T46" s="389"/>
      <c r="U46" s="389"/>
      <c r="V46" s="389"/>
      <c r="W46" s="389"/>
      <c r="X46" s="389"/>
      <c r="Y46" s="391"/>
    </row>
    <row r="47" spans="2:25" ht="15" customHeight="1" x14ac:dyDescent="0.2">
      <c r="B47" s="139" t="s">
        <v>171</v>
      </c>
      <c r="C47" s="129" t="s">
        <v>121</v>
      </c>
      <c r="D47" s="141">
        <v>43857</v>
      </c>
      <c r="E47" s="25" t="s">
        <v>179</v>
      </c>
      <c r="F47" s="392" t="s">
        <v>251</v>
      </c>
      <c r="G47" s="48">
        <v>1</v>
      </c>
      <c r="H47" s="386" t="s">
        <v>167</v>
      </c>
      <c r="I47" s="386" t="str">
        <f t="shared" si="4"/>
        <v xml:space="preserve"> </v>
      </c>
      <c r="J47" s="387"/>
      <c r="K47" s="388"/>
      <c r="L47" s="389"/>
      <c r="M47" s="389"/>
      <c r="N47" s="389"/>
      <c r="O47" s="389"/>
      <c r="P47" s="390"/>
      <c r="Q47" s="386" t="str">
        <f t="shared" si="5"/>
        <v xml:space="preserve"> </v>
      </c>
      <c r="R47" s="387"/>
      <c r="S47" s="389"/>
      <c r="T47" s="389"/>
      <c r="U47" s="389"/>
      <c r="V47" s="389"/>
      <c r="W47" s="389"/>
      <c r="X47" s="389"/>
      <c r="Y47" s="391"/>
    </row>
    <row r="48" spans="2:25" ht="15" customHeight="1" x14ac:dyDescent="0.2">
      <c r="B48" s="139" t="s">
        <v>171</v>
      </c>
      <c r="C48" s="129" t="s">
        <v>121</v>
      </c>
      <c r="D48" s="141">
        <v>43857</v>
      </c>
      <c r="E48" s="25" t="s">
        <v>179</v>
      </c>
      <c r="F48" s="392" t="s">
        <v>251</v>
      </c>
      <c r="G48" s="48">
        <v>2</v>
      </c>
      <c r="H48" s="386" t="s">
        <v>167</v>
      </c>
      <c r="I48" s="386"/>
      <c r="J48" s="387"/>
      <c r="K48" s="388"/>
      <c r="L48" s="389"/>
      <c r="M48" s="389"/>
      <c r="N48" s="389"/>
      <c r="O48" s="389"/>
      <c r="P48" s="390"/>
      <c r="Q48" s="386" t="str">
        <f t="shared" si="5"/>
        <v xml:space="preserve"> </v>
      </c>
      <c r="R48" s="387"/>
      <c r="S48" s="389"/>
      <c r="T48" s="389"/>
      <c r="U48" s="389"/>
      <c r="V48" s="389"/>
      <c r="W48" s="389"/>
      <c r="X48" s="389"/>
      <c r="Y48" s="391"/>
    </row>
    <row r="49" spans="2:25" ht="15" customHeight="1" x14ac:dyDescent="0.2">
      <c r="B49" s="139" t="s">
        <v>171</v>
      </c>
      <c r="C49" s="129" t="s">
        <v>121</v>
      </c>
      <c r="D49" s="141">
        <v>43857</v>
      </c>
      <c r="E49" s="25" t="s">
        <v>179</v>
      </c>
      <c r="F49" s="392" t="s">
        <v>251</v>
      </c>
      <c r="G49" s="48">
        <v>3</v>
      </c>
      <c r="H49" s="386" t="s">
        <v>167</v>
      </c>
      <c r="I49" s="386" t="str">
        <f t="shared" si="4"/>
        <v xml:space="preserve"> </v>
      </c>
      <c r="J49" s="387"/>
      <c r="K49" s="388"/>
      <c r="L49" s="389"/>
      <c r="M49" s="389"/>
      <c r="N49" s="389"/>
      <c r="O49" s="389"/>
      <c r="P49" s="390"/>
      <c r="Q49" s="386" t="str">
        <f t="shared" si="5"/>
        <v xml:space="preserve"> </v>
      </c>
      <c r="R49" s="387"/>
      <c r="S49" s="389"/>
      <c r="T49" s="389"/>
      <c r="U49" s="389"/>
      <c r="V49" s="389"/>
      <c r="W49" s="389"/>
      <c r="X49" s="389"/>
      <c r="Y49" s="391" t="s">
        <v>248</v>
      </c>
    </row>
    <row r="50" spans="2:25" ht="15" customHeight="1" x14ac:dyDescent="0.2">
      <c r="B50" s="139" t="s">
        <v>171</v>
      </c>
      <c r="C50" s="129" t="s">
        <v>121</v>
      </c>
      <c r="D50" s="141">
        <v>43857</v>
      </c>
      <c r="E50" s="25" t="s">
        <v>179</v>
      </c>
      <c r="F50" s="392" t="s">
        <v>251</v>
      </c>
      <c r="G50" s="48">
        <v>4</v>
      </c>
      <c r="H50" s="386" t="s">
        <v>167</v>
      </c>
      <c r="I50" s="386" t="str">
        <f t="shared" si="4"/>
        <v xml:space="preserve"> </v>
      </c>
      <c r="J50" s="387"/>
      <c r="K50" s="388"/>
      <c r="L50" s="389"/>
      <c r="M50" s="389"/>
      <c r="N50" s="389"/>
      <c r="O50" s="389"/>
      <c r="P50" s="390"/>
      <c r="Q50" s="386" t="str">
        <f t="shared" si="5"/>
        <v xml:space="preserve"> </v>
      </c>
      <c r="R50" s="387"/>
      <c r="S50" s="389"/>
      <c r="T50" s="389"/>
      <c r="U50" s="389"/>
      <c r="V50" s="389"/>
      <c r="W50" s="389"/>
      <c r="X50" s="389"/>
      <c r="Y50" s="391"/>
    </row>
    <row r="51" spans="2:25" ht="15" customHeight="1" x14ac:dyDescent="0.2">
      <c r="B51" s="139" t="s">
        <v>171</v>
      </c>
      <c r="C51" s="129" t="s">
        <v>121</v>
      </c>
      <c r="D51" s="141">
        <v>43857</v>
      </c>
      <c r="E51" s="25" t="s">
        <v>179</v>
      </c>
      <c r="F51" s="392" t="s">
        <v>251</v>
      </c>
      <c r="G51" s="48">
        <v>5</v>
      </c>
      <c r="H51" s="386" t="s">
        <v>167</v>
      </c>
      <c r="I51" s="386" t="str">
        <f t="shared" si="4"/>
        <v xml:space="preserve"> </v>
      </c>
      <c r="J51" s="387"/>
      <c r="K51" s="388"/>
      <c r="L51" s="389"/>
      <c r="M51" s="389"/>
      <c r="N51" s="389"/>
      <c r="O51" s="389"/>
      <c r="P51" s="390"/>
      <c r="Q51" s="386" t="str">
        <f t="shared" si="5"/>
        <v xml:space="preserve"> </v>
      </c>
      <c r="R51" s="387"/>
      <c r="S51" s="389"/>
      <c r="T51" s="389"/>
      <c r="U51" s="389"/>
      <c r="V51" s="389"/>
      <c r="W51" s="389"/>
      <c r="X51" s="389"/>
      <c r="Y51" s="391" t="s">
        <v>249</v>
      </c>
    </row>
    <row r="52" spans="2:25" ht="15" customHeight="1" x14ac:dyDescent="0.2">
      <c r="B52" s="139" t="s">
        <v>171</v>
      </c>
      <c r="C52" s="129" t="s">
        <v>121</v>
      </c>
      <c r="D52" s="141">
        <v>43857</v>
      </c>
      <c r="E52" s="25" t="s">
        <v>179</v>
      </c>
      <c r="F52" s="392" t="s">
        <v>251</v>
      </c>
      <c r="G52" s="48">
        <v>6</v>
      </c>
      <c r="H52" s="386" t="s">
        <v>167</v>
      </c>
      <c r="I52" s="386" t="str">
        <f t="shared" si="4"/>
        <v xml:space="preserve"> </v>
      </c>
      <c r="J52" s="387"/>
      <c r="K52" s="388"/>
      <c r="L52" s="389"/>
      <c r="M52" s="389"/>
      <c r="N52" s="389"/>
      <c r="O52" s="389"/>
      <c r="P52" s="390"/>
      <c r="Q52" s="386" t="str">
        <f t="shared" si="5"/>
        <v xml:space="preserve"> </v>
      </c>
      <c r="R52" s="387"/>
      <c r="S52" s="389"/>
      <c r="T52" s="389"/>
      <c r="U52" s="389"/>
      <c r="V52" s="389"/>
      <c r="W52" s="389"/>
      <c r="X52" s="389"/>
      <c r="Y52" s="391" t="s">
        <v>250</v>
      </c>
    </row>
    <row r="53" spans="2:25" ht="15" customHeight="1" thickBot="1" x14ac:dyDescent="0.25">
      <c r="B53" s="139" t="s">
        <v>171</v>
      </c>
      <c r="C53" s="129" t="s">
        <v>121</v>
      </c>
      <c r="D53" s="141">
        <v>43857</v>
      </c>
      <c r="E53" s="25" t="s">
        <v>179</v>
      </c>
      <c r="F53" s="392" t="s">
        <v>251</v>
      </c>
      <c r="G53" s="48">
        <v>7</v>
      </c>
      <c r="H53" s="386" t="s">
        <v>167</v>
      </c>
      <c r="I53" s="386" t="str">
        <f t="shared" si="4"/>
        <v xml:space="preserve"> </v>
      </c>
      <c r="J53" s="387"/>
      <c r="K53" s="388"/>
      <c r="L53" s="389"/>
      <c r="M53" s="389"/>
      <c r="N53" s="389"/>
      <c r="O53" s="389"/>
      <c r="P53" s="390"/>
      <c r="Q53" s="386" t="str">
        <f t="shared" si="5"/>
        <v xml:space="preserve"> </v>
      </c>
      <c r="R53" s="387"/>
      <c r="S53" s="389"/>
      <c r="T53" s="389"/>
      <c r="U53" s="389"/>
      <c r="V53" s="389"/>
      <c r="W53" s="389"/>
      <c r="X53" s="389"/>
      <c r="Y53" s="391"/>
    </row>
    <row r="54" spans="2:25" ht="15" customHeight="1" x14ac:dyDescent="0.2">
      <c r="B54" s="139" t="s">
        <v>171</v>
      </c>
      <c r="C54" s="129" t="s">
        <v>122</v>
      </c>
      <c r="D54" s="141">
        <v>43868</v>
      </c>
      <c r="E54" s="25" t="s">
        <v>17</v>
      </c>
      <c r="F54" s="392" t="s">
        <v>232</v>
      </c>
      <c r="G54" s="100">
        <v>1</v>
      </c>
      <c r="H54" s="386" t="s">
        <v>167</v>
      </c>
      <c r="I54" s="386" t="str">
        <f>IF(H54="X"," ",(COUNTIF(J54:P54,"X")))</f>
        <v xml:space="preserve"> </v>
      </c>
      <c r="J54" s="387"/>
      <c r="K54" s="388"/>
      <c r="L54" s="389"/>
      <c r="M54" s="389"/>
      <c r="N54" s="389"/>
      <c r="O54" s="389"/>
      <c r="P54" s="390"/>
      <c r="Q54" s="386" t="str">
        <f>IF(H54="X"," ",(COUNTIF(R54:X54,"X")))</f>
        <v xml:space="preserve"> </v>
      </c>
      <c r="R54" s="387"/>
      <c r="S54" s="389"/>
      <c r="T54" s="389"/>
      <c r="U54" s="389"/>
      <c r="V54" s="389"/>
      <c r="W54" s="389"/>
      <c r="X54" s="389"/>
      <c r="Y54" s="393"/>
    </row>
    <row r="55" spans="2:25" ht="15" customHeight="1" x14ac:dyDescent="0.2">
      <c r="B55" s="139" t="s">
        <v>171</v>
      </c>
      <c r="C55" s="129" t="s">
        <v>122</v>
      </c>
      <c r="D55" s="141">
        <v>43868</v>
      </c>
      <c r="E55" s="25" t="s">
        <v>17</v>
      </c>
      <c r="F55" s="392" t="s">
        <v>232</v>
      </c>
      <c r="G55" s="48">
        <v>2</v>
      </c>
      <c r="H55" s="386" t="s">
        <v>167</v>
      </c>
      <c r="I55" s="386" t="str">
        <f t="shared" ref="I55:I67" si="6">IF(H55="X"," ",(COUNTIF(J55:P55,"X")))</f>
        <v xml:space="preserve"> </v>
      </c>
      <c r="J55" s="387"/>
      <c r="K55" s="388"/>
      <c r="L55" s="389"/>
      <c r="M55" s="389"/>
      <c r="N55" s="389"/>
      <c r="O55" s="389"/>
      <c r="P55" s="390"/>
      <c r="Q55" s="386" t="str">
        <f t="shared" ref="Q55:Q67" si="7">IF(H55="X"," ",(COUNTIF(R55:X55,"X")))</f>
        <v xml:space="preserve"> </v>
      </c>
      <c r="R55" s="387"/>
      <c r="S55" s="389"/>
      <c r="T55" s="389"/>
      <c r="U55" s="389"/>
      <c r="V55" s="389"/>
      <c r="W55" s="389"/>
      <c r="X55" s="389"/>
      <c r="Y55" s="393" t="s">
        <v>252</v>
      </c>
    </row>
    <row r="56" spans="2:25" ht="15" customHeight="1" x14ac:dyDescent="0.2">
      <c r="B56" s="139" t="s">
        <v>171</v>
      </c>
      <c r="C56" s="129" t="s">
        <v>122</v>
      </c>
      <c r="D56" s="141">
        <v>43868</v>
      </c>
      <c r="E56" s="25" t="s">
        <v>17</v>
      </c>
      <c r="F56" s="392" t="s">
        <v>232</v>
      </c>
      <c r="G56" s="48">
        <v>3</v>
      </c>
      <c r="H56" s="386" t="s">
        <v>167</v>
      </c>
      <c r="I56" s="386" t="str">
        <f t="shared" si="6"/>
        <v xml:space="preserve"> </v>
      </c>
      <c r="J56" s="387"/>
      <c r="K56" s="388"/>
      <c r="L56" s="389"/>
      <c r="M56" s="389"/>
      <c r="N56" s="389"/>
      <c r="O56" s="389"/>
      <c r="P56" s="390"/>
      <c r="Q56" s="386" t="str">
        <f t="shared" si="7"/>
        <v xml:space="preserve"> </v>
      </c>
      <c r="R56" s="387"/>
      <c r="S56" s="389"/>
      <c r="T56" s="389"/>
      <c r="U56" s="389"/>
      <c r="V56" s="389"/>
      <c r="W56" s="389"/>
      <c r="X56" s="389"/>
      <c r="Y56" s="393"/>
    </row>
    <row r="57" spans="2:25" ht="15" customHeight="1" x14ac:dyDescent="0.2">
      <c r="B57" s="139" t="s">
        <v>171</v>
      </c>
      <c r="C57" s="129" t="s">
        <v>122</v>
      </c>
      <c r="D57" s="141">
        <v>43868</v>
      </c>
      <c r="E57" s="25" t="s">
        <v>17</v>
      </c>
      <c r="F57" s="392" t="s">
        <v>232</v>
      </c>
      <c r="G57" s="48">
        <v>4</v>
      </c>
      <c r="H57" s="386" t="s">
        <v>167</v>
      </c>
      <c r="I57" s="386" t="str">
        <f t="shared" si="6"/>
        <v xml:space="preserve"> </v>
      </c>
      <c r="J57" s="387"/>
      <c r="K57" s="388"/>
      <c r="L57" s="389"/>
      <c r="M57" s="389"/>
      <c r="N57" s="389"/>
      <c r="O57" s="389"/>
      <c r="P57" s="390"/>
      <c r="Q57" s="386" t="str">
        <f t="shared" si="7"/>
        <v xml:space="preserve"> </v>
      </c>
      <c r="R57" s="387"/>
      <c r="S57" s="389"/>
      <c r="T57" s="389"/>
      <c r="U57" s="389"/>
      <c r="V57" s="389"/>
      <c r="W57" s="389"/>
      <c r="X57" s="389"/>
      <c r="Y57" s="393"/>
    </row>
    <row r="58" spans="2:25" ht="15" customHeight="1" x14ac:dyDescent="0.2">
      <c r="B58" s="139" t="s">
        <v>171</v>
      </c>
      <c r="C58" s="129" t="s">
        <v>122</v>
      </c>
      <c r="D58" s="141">
        <v>43868</v>
      </c>
      <c r="E58" s="25" t="s">
        <v>17</v>
      </c>
      <c r="F58" s="392" t="s">
        <v>232</v>
      </c>
      <c r="G58" s="48">
        <v>5</v>
      </c>
      <c r="H58" s="386" t="s">
        <v>167</v>
      </c>
      <c r="I58" s="386" t="str">
        <f t="shared" si="6"/>
        <v xml:space="preserve"> </v>
      </c>
      <c r="J58" s="387"/>
      <c r="K58" s="388"/>
      <c r="L58" s="389"/>
      <c r="M58" s="389"/>
      <c r="N58" s="389"/>
      <c r="O58" s="389"/>
      <c r="P58" s="390"/>
      <c r="Q58" s="386" t="str">
        <f t="shared" si="7"/>
        <v xml:space="preserve"> </v>
      </c>
      <c r="R58" s="387"/>
      <c r="S58" s="389"/>
      <c r="T58" s="389"/>
      <c r="U58" s="389"/>
      <c r="V58" s="389"/>
      <c r="W58" s="389"/>
      <c r="X58" s="389"/>
      <c r="Y58" s="393" t="s">
        <v>253</v>
      </c>
    </row>
    <row r="59" spans="2:25" ht="15" customHeight="1" x14ac:dyDescent="0.2">
      <c r="B59" s="139" t="s">
        <v>171</v>
      </c>
      <c r="C59" s="129" t="s">
        <v>122</v>
      </c>
      <c r="D59" s="141">
        <v>43868</v>
      </c>
      <c r="E59" s="25" t="s">
        <v>17</v>
      </c>
      <c r="F59" s="392" t="s">
        <v>232</v>
      </c>
      <c r="G59" s="48">
        <v>6</v>
      </c>
      <c r="H59" s="386" t="s">
        <v>167</v>
      </c>
      <c r="I59" s="386" t="str">
        <f t="shared" si="6"/>
        <v xml:space="preserve"> </v>
      </c>
      <c r="J59" s="387"/>
      <c r="K59" s="388"/>
      <c r="L59" s="389"/>
      <c r="M59" s="389"/>
      <c r="N59" s="389"/>
      <c r="O59" s="389"/>
      <c r="P59" s="390"/>
      <c r="Q59" s="386" t="str">
        <f t="shared" si="7"/>
        <v xml:space="preserve"> </v>
      </c>
      <c r="R59" s="387"/>
      <c r="S59" s="389"/>
      <c r="T59" s="389"/>
      <c r="U59" s="389"/>
      <c r="V59" s="389"/>
      <c r="W59" s="389"/>
      <c r="X59" s="389"/>
      <c r="Y59" s="393" t="s">
        <v>254</v>
      </c>
    </row>
    <row r="60" spans="2:25" ht="15" customHeight="1" x14ac:dyDescent="0.2">
      <c r="B60" s="139" t="s">
        <v>171</v>
      </c>
      <c r="C60" s="129" t="s">
        <v>122</v>
      </c>
      <c r="D60" s="141">
        <v>43868</v>
      </c>
      <c r="E60" s="25" t="s">
        <v>17</v>
      </c>
      <c r="F60" s="392" t="s">
        <v>232</v>
      </c>
      <c r="G60" s="48">
        <v>7</v>
      </c>
      <c r="H60" s="386" t="s">
        <v>167</v>
      </c>
      <c r="I60" s="386" t="str">
        <f t="shared" si="6"/>
        <v xml:space="preserve"> </v>
      </c>
      <c r="J60" s="387"/>
      <c r="K60" s="388"/>
      <c r="L60" s="389"/>
      <c r="M60" s="389"/>
      <c r="N60" s="389"/>
      <c r="O60" s="389"/>
      <c r="P60" s="390"/>
      <c r="Q60" s="386" t="str">
        <f t="shared" si="7"/>
        <v xml:space="preserve"> </v>
      </c>
      <c r="R60" s="387"/>
      <c r="S60" s="389"/>
      <c r="T60" s="389"/>
      <c r="U60" s="389"/>
      <c r="V60" s="389"/>
      <c r="W60" s="389"/>
      <c r="X60" s="389"/>
      <c r="Y60" s="393"/>
    </row>
    <row r="61" spans="2:25" ht="15" customHeight="1" x14ac:dyDescent="0.2">
      <c r="B61" s="139" t="s">
        <v>171</v>
      </c>
      <c r="C61" s="129" t="s">
        <v>122</v>
      </c>
      <c r="D61" s="141">
        <v>43868</v>
      </c>
      <c r="E61" s="25" t="s">
        <v>179</v>
      </c>
      <c r="F61" s="392" t="s">
        <v>232</v>
      </c>
      <c r="G61" s="48">
        <v>1</v>
      </c>
      <c r="H61" s="386"/>
      <c r="I61" s="386">
        <f t="shared" si="6"/>
        <v>0</v>
      </c>
      <c r="J61" s="387"/>
      <c r="K61" s="388"/>
      <c r="L61" s="389"/>
      <c r="M61" s="389"/>
      <c r="N61" s="389"/>
      <c r="O61" s="389"/>
      <c r="P61" s="390"/>
      <c r="Q61" s="386">
        <f t="shared" si="7"/>
        <v>0</v>
      </c>
      <c r="R61" s="387"/>
      <c r="S61" s="389"/>
      <c r="T61" s="389"/>
      <c r="U61" s="389"/>
      <c r="V61" s="389"/>
      <c r="W61" s="389"/>
      <c r="X61" s="389"/>
      <c r="Y61" s="391" t="s">
        <v>240</v>
      </c>
    </row>
    <row r="62" spans="2:25" ht="15" customHeight="1" x14ac:dyDescent="0.2">
      <c r="B62" s="139" t="s">
        <v>171</v>
      </c>
      <c r="C62" s="129" t="s">
        <v>122</v>
      </c>
      <c r="D62" s="141">
        <v>43868</v>
      </c>
      <c r="E62" s="25" t="s">
        <v>179</v>
      </c>
      <c r="F62" s="392" t="s">
        <v>232</v>
      </c>
      <c r="G62" s="48">
        <v>2</v>
      </c>
      <c r="H62" s="386"/>
      <c r="I62" s="386">
        <f t="shared" si="6"/>
        <v>0</v>
      </c>
      <c r="J62" s="387"/>
      <c r="K62" s="388"/>
      <c r="L62" s="389"/>
      <c r="M62" s="389"/>
      <c r="N62" s="389"/>
      <c r="O62" s="389"/>
      <c r="P62" s="390"/>
      <c r="Q62" s="386">
        <f t="shared" si="7"/>
        <v>0</v>
      </c>
      <c r="R62" s="387"/>
      <c r="S62" s="389"/>
      <c r="T62" s="389"/>
      <c r="U62" s="389"/>
      <c r="V62" s="389"/>
      <c r="W62" s="389"/>
      <c r="X62" s="389"/>
      <c r="Y62" s="391" t="s">
        <v>240</v>
      </c>
    </row>
    <row r="63" spans="2:25" ht="15" customHeight="1" x14ac:dyDescent="0.2">
      <c r="B63" s="139" t="s">
        <v>171</v>
      </c>
      <c r="C63" s="129" t="s">
        <v>122</v>
      </c>
      <c r="D63" s="141">
        <v>43868</v>
      </c>
      <c r="E63" s="25" t="s">
        <v>179</v>
      </c>
      <c r="F63" s="392" t="s">
        <v>232</v>
      </c>
      <c r="G63" s="48">
        <v>3</v>
      </c>
      <c r="H63" s="386"/>
      <c r="I63" s="386">
        <f t="shared" si="6"/>
        <v>0</v>
      </c>
      <c r="J63" s="387"/>
      <c r="K63" s="388"/>
      <c r="L63" s="388"/>
      <c r="M63" s="389"/>
      <c r="N63" s="389"/>
      <c r="O63" s="389"/>
      <c r="P63" s="390"/>
      <c r="Q63" s="386">
        <f t="shared" si="7"/>
        <v>0</v>
      </c>
      <c r="R63" s="387"/>
      <c r="S63" s="389"/>
      <c r="T63" s="389"/>
      <c r="U63" s="389"/>
      <c r="V63" s="389"/>
      <c r="W63" s="389"/>
      <c r="X63" s="389"/>
      <c r="Y63" s="391" t="s">
        <v>240</v>
      </c>
    </row>
    <row r="64" spans="2:25" ht="15" customHeight="1" x14ac:dyDescent="0.2">
      <c r="B64" s="139" t="s">
        <v>171</v>
      </c>
      <c r="C64" s="129" t="s">
        <v>122</v>
      </c>
      <c r="D64" s="141">
        <v>43868</v>
      </c>
      <c r="E64" s="25" t="s">
        <v>179</v>
      </c>
      <c r="F64" s="392" t="s">
        <v>232</v>
      </c>
      <c r="G64" s="48">
        <v>4</v>
      </c>
      <c r="H64" s="386"/>
      <c r="I64" s="386">
        <f t="shared" si="6"/>
        <v>0</v>
      </c>
      <c r="J64" s="387"/>
      <c r="K64" s="388"/>
      <c r="L64" s="389"/>
      <c r="M64" s="389"/>
      <c r="N64" s="389"/>
      <c r="O64" s="389"/>
      <c r="P64" s="390"/>
      <c r="Q64" s="386">
        <f t="shared" si="7"/>
        <v>0</v>
      </c>
      <c r="R64" s="387"/>
      <c r="S64" s="389"/>
      <c r="T64" s="389"/>
      <c r="U64" s="389"/>
      <c r="V64" s="389"/>
      <c r="W64" s="389"/>
      <c r="X64" s="389"/>
      <c r="Y64" s="391" t="s">
        <v>240</v>
      </c>
    </row>
    <row r="65" spans="2:25" ht="15" customHeight="1" x14ac:dyDescent="0.2">
      <c r="B65" s="139" t="s">
        <v>171</v>
      </c>
      <c r="C65" s="129" t="s">
        <v>122</v>
      </c>
      <c r="D65" s="141">
        <v>43868</v>
      </c>
      <c r="E65" s="25" t="s">
        <v>179</v>
      </c>
      <c r="F65" s="392" t="s">
        <v>232</v>
      </c>
      <c r="G65" s="48">
        <v>5</v>
      </c>
      <c r="H65" s="386"/>
      <c r="I65" s="386">
        <f t="shared" si="6"/>
        <v>0</v>
      </c>
      <c r="J65" s="387"/>
      <c r="K65" s="388"/>
      <c r="L65" s="389"/>
      <c r="M65" s="389"/>
      <c r="N65" s="389"/>
      <c r="O65" s="389"/>
      <c r="P65" s="390"/>
      <c r="Q65" s="386">
        <f t="shared" si="7"/>
        <v>0</v>
      </c>
      <c r="R65" s="387"/>
      <c r="S65" s="389"/>
      <c r="T65" s="389"/>
      <c r="U65" s="389"/>
      <c r="V65" s="389"/>
      <c r="W65" s="389"/>
      <c r="X65" s="389"/>
      <c r="Y65" s="391" t="s">
        <v>240</v>
      </c>
    </row>
    <row r="66" spans="2:25" ht="15" customHeight="1" x14ac:dyDescent="0.2">
      <c r="B66" s="139" t="s">
        <v>171</v>
      </c>
      <c r="C66" s="129" t="s">
        <v>122</v>
      </c>
      <c r="D66" s="141">
        <v>43868</v>
      </c>
      <c r="E66" s="25" t="s">
        <v>179</v>
      </c>
      <c r="F66" s="392" t="s">
        <v>232</v>
      </c>
      <c r="G66" s="48">
        <v>6</v>
      </c>
      <c r="H66" s="386"/>
      <c r="I66" s="386">
        <f t="shared" si="6"/>
        <v>0</v>
      </c>
      <c r="J66" s="387"/>
      <c r="K66" s="388"/>
      <c r="L66" s="389"/>
      <c r="M66" s="389"/>
      <c r="N66" s="389"/>
      <c r="O66" s="389"/>
      <c r="P66" s="390"/>
      <c r="Q66" s="386">
        <f t="shared" si="7"/>
        <v>0</v>
      </c>
      <c r="R66" s="387"/>
      <c r="S66" s="389"/>
      <c r="T66" s="389"/>
      <c r="U66" s="389"/>
      <c r="V66" s="389"/>
      <c r="W66" s="389"/>
      <c r="X66" s="389"/>
      <c r="Y66" s="391" t="s">
        <v>240</v>
      </c>
    </row>
    <row r="67" spans="2:25" ht="15" customHeight="1" thickBot="1" x14ac:dyDescent="0.25">
      <c r="B67" s="139" t="s">
        <v>171</v>
      </c>
      <c r="C67" s="129" t="s">
        <v>122</v>
      </c>
      <c r="D67" s="141">
        <v>43868</v>
      </c>
      <c r="E67" s="25" t="s">
        <v>179</v>
      </c>
      <c r="F67" s="392" t="s">
        <v>232</v>
      </c>
      <c r="G67" s="48">
        <v>7</v>
      </c>
      <c r="H67" s="386"/>
      <c r="I67" s="386">
        <f t="shared" si="6"/>
        <v>0</v>
      </c>
      <c r="J67" s="387"/>
      <c r="K67" s="388"/>
      <c r="L67" s="389"/>
      <c r="M67" s="389"/>
      <c r="N67" s="389"/>
      <c r="O67" s="389"/>
      <c r="P67" s="390"/>
      <c r="Q67" s="386">
        <f t="shared" si="7"/>
        <v>0</v>
      </c>
      <c r="R67" s="387"/>
      <c r="S67" s="389"/>
      <c r="T67" s="389"/>
      <c r="U67" s="389"/>
      <c r="V67" s="389"/>
      <c r="W67" s="389"/>
      <c r="X67" s="389"/>
      <c r="Y67" s="391" t="s">
        <v>240</v>
      </c>
    </row>
    <row r="68" spans="2:25" ht="15" customHeight="1" x14ac:dyDescent="0.2">
      <c r="B68" s="139" t="s">
        <v>171</v>
      </c>
      <c r="C68" s="129" t="s">
        <v>122</v>
      </c>
      <c r="D68" s="141">
        <v>43868</v>
      </c>
      <c r="E68" s="25" t="s">
        <v>17</v>
      </c>
      <c r="F68" s="392" t="s">
        <v>255</v>
      </c>
      <c r="G68" s="100">
        <v>1</v>
      </c>
      <c r="H68" s="386"/>
      <c r="I68" s="386">
        <f>IF(H68="X"," ",(COUNTIF(J68:P68,"X")))</f>
        <v>0</v>
      </c>
      <c r="J68" s="387"/>
      <c r="K68" s="388"/>
      <c r="L68" s="389"/>
      <c r="M68" s="389"/>
      <c r="N68" s="389"/>
      <c r="O68" s="389"/>
      <c r="P68" s="390"/>
      <c r="Q68" s="386">
        <f>IF(H68="X"," ",(COUNTIF(R68:X68,"X")))</f>
        <v>0</v>
      </c>
      <c r="R68" s="387"/>
      <c r="S68" s="389"/>
      <c r="T68" s="389"/>
      <c r="U68" s="389"/>
      <c r="V68" s="389"/>
      <c r="W68" s="389"/>
      <c r="X68" s="389"/>
      <c r="Y68" s="391" t="s">
        <v>240</v>
      </c>
    </row>
    <row r="69" spans="2:25" ht="15" customHeight="1" x14ac:dyDescent="0.2">
      <c r="B69" s="139" t="s">
        <v>171</v>
      </c>
      <c r="C69" s="129" t="s">
        <v>122</v>
      </c>
      <c r="D69" s="141">
        <v>43868</v>
      </c>
      <c r="E69" s="25" t="s">
        <v>17</v>
      </c>
      <c r="F69" s="392" t="s">
        <v>255</v>
      </c>
      <c r="G69" s="48">
        <v>2</v>
      </c>
      <c r="H69" s="386"/>
      <c r="I69" s="386">
        <f t="shared" ref="I69:I81" si="8">IF(H69="X"," ",(COUNTIF(J69:P69,"X")))</f>
        <v>0</v>
      </c>
      <c r="J69" s="387"/>
      <c r="K69" s="388"/>
      <c r="L69" s="389"/>
      <c r="M69" s="389"/>
      <c r="N69" s="389"/>
      <c r="O69" s="389"/>
      <c r="P69" s="390"/>
      <c r="Q69" s="386">
        <f t="shared" ref="Q69:Q81" si="9">IF(H69="X"," ",(COUNTIF(R69:X69,"X")))</f>
        <v>0</v>
      </c>
      <c r="R69" s="387"/>
      <c r="S69" s="389"/>
      <c r="T69" s="389"/>
      <c r="U69" s="389"/>
      <c r="V69" s="389"/>
      <c r="W69" s="389"/>
      <c r="X69" s="389"/>
      <c r="Y69" s="391" t="s">
        <v>240</v>
      </c>
    </row>
    <row r="70" spans="2:25" ht="15" customHeight="1" x14ac:dyDescent="0.2">
      <c r="B70" s="139" t="s">
        <v>171</v>
      </c>
      <c r="C70" s="129" t="s">
        <v>122</v>
      </c>
      <c r="D70" s="141">
        <v>43868</v>
      </c>
      <c r="E70" s="25" t="s">
        <v>17</v>
      </c>
      <c r="F70" s="392" t="s">
        <v>255</v>
      </c>
      <c r="G70" s="48">
        <v>3</v>
      </c>
      <c r="H70" s="386"/>
      <c r="I70" s="386">
        <f t="shared" si="8"/>
        <v>0</v>
      </c>
      <c r="J70" s="387"/>
      <c r="K70" s="388"/>
      <c r="L70" s="389"/>
      <c r="M70" s="389"/>
      <c r="N70" s="389"/>
      <c r="O70" s="389"/>
      <c r="P70" s="390"/>
      <c r="Q70" s="386">
        <f t="shared" si="9"/>
        <v>0</v>
      </c>
      <c r="R70" s="387"/>
      <c r="S70" s="389"/>
      <c r="T70" s="389"/>
      <c r="U70" s="389"/>
      <c r="V70" s="389"/>
      <c r="W70" s="389"/>
      <c r="X70" s="389"/>
      <c r="Y70" s="391" t="s">
        <v>240</v>
      </c>
    </row>
    <row r="71" spans="2:25" ht="15" customHeight="1" x14ac:dyDescent="0.2">
      <c r="B71" s="139" t="s">
        <v>171</v>
      </c>
      <c r="C71" s="129" t="s">
        <v>122</v>
      </c>
      <c r="D71" s="141">
        <v>43868</v>
      </c>
      <c r="E71" s="25" t="s">
        <v>17</v>
      </c>
      <c r="F71" s="392" t="s">
        <v>255</v>
      </c>
      <c r="G71" s="48">
        <v>4</v>
      </c>
      <c r="H71" s="386" t="s">
        <v>167</v>
      </c>
      <c r="I71" s="386" t="str">
        <f t="shared" si="8"/>
        <v xml:space="preserve"> </v>
      </c>
      <c r="J71" s="387"/>
      <c r="K71" s="388"/>
      <c r="L71" s="389"/>
      <c r="M71" s="389"/>
      <c r="N71" s="389"/>
      <c r="O71" s="389"/>
      <c r="P71" s="390"/>
      <c r="Q71" s="386" t="str">
        <f t="shared" si="9"/>
        <v xml:space="preserve"> </v>
      </c>
      <c r="R71" s="387"/>
      <c r="S71" s="389"/>
      <c r="T71" s="389"/>
      <c r="U71" s="389"/>
      <c r="V71" s="389"/>
      <c r="W71" s="389"/>
      <c r="X71" s="389"/>
      <c r="Y71" s="391"/>
    </row>
    <row r="72" spans="2:25" ht="15" customHeight="1" x14ac:dyDescent="0.2">
      <c r="B72" s="139" t="s">
        <v>171</v>
      </c>
      <c r="C72" s="129" t="s">
        <v>122</v>
      </c>
      <c r="D72" s="141">
        <v>43868</v>
      </c>
      <c r="E72" s="25" t="s">
        <v>17</v>
      </c>
      <c r="F72" s="392" t="s">
        <v>255</v>
      </c>
      <c r="G72" s="48">
        <v>5</v>
      </c>
      <c r="H72" s="386"/>
      <c r="I72" s="386">
        <f t="shared" si="8"/>
        <v>0</v>
      </c>
      <c r="J72" s="387"/>
      <c r="K72" s="388"/>
      <c r="L72" s="389"/>
      <c r="M72" s="389"/>
      <c r="N72" s="389"/>
      <c r="O72" s="389"/>
      <c r="P72" s="390"/>
      <c r="Q72" s="386">
        <f t="shared" si="9"/>
        <v>0</v>
      </c>
      <c r="R72" s="387"/>
      <c r="S72" s="389"/>
      <c r="T72" s="389"/>
      <c r="U72" s="389"/>
      <c r="V72" s="389"/>
      <c r="W72" s="389"/>
      <c r="X72" s="389"/>
      <c r="Y72" s="391" t="s">
        <v>240</v>
      </c>
    </row>
    <row r="73" spans="2:25" ht="15" customHeight="1" x14ac:dyDescent="0.2">
      <c r="B73" s="139" t="s">
        <v>171</v>
      </c>
      <c r="C73" s="129" t="s">
        <v>122</v>
      </c>
      <c r="D73" s="141">
        <v>43868</v>
      </c>
      <c r="E73" s="25" t="s">
        <v>17</v>
      </c>
      <c r="F73" s="392" t="s">
        <v>255</v>
      </c>
      <c r="G73" s="48">
        <v>6</v>
      </c>
      <c r="H73" s="386"/>
      <c r="I73" s="386">
        <f t="shared" si="8"/>
        <v>0</v>
      </c>
      <c r="J73" s="387"/>
      <c r="K73" s="388"/>
      <c r="L73" s="389"/>
      <c r="M73" s="389"/>
      <c r="N73" s="389"/>
      <c r="O73" s="389"/>
      <c r="P73" s="390"/>
      <c r="Q73" s="386">
        <f t="shared" si="9"/>
        <v>0</v>
      </c>
      <c r="R73" s="387"/>
      <c r="S73" s="389"/>
      <c r="T73" s="389"/>
      <c r="U73" s="389"/>
      <c r="V73" s="389"/>
      <c r="W73" s="389"/>
      <c r="X73" s="389"/>
      <c r="Y73" s="391" t="s">
        <v>240</v>
      </c>
    </row>
    <row r="74" spans="2:25" ht="15" customHeight="1" x14ac:dyDescent="0.2">
      <c r="B74" s="139" t="s">
        <v>171</v>
      </c>
      <c r="C74" s="129" t="s">
        <v>122</v>
      </c>
      <c r="D74" s="141">
        <v>43868</v>
      </c>
      <c r="E74" s="25" t="s">
        <v>17</v>
      </c>
      <c r="F74" s="392" t="s">
        <v>255</v>
      </c>
      <c r="G74" s="48">
        <v>7</v>
      </c>
      <c r="H74" s="386"/>
      <c r="I74" s="386">
        <f t="shared" si="8"/>
        <v>0</v>
      </c>
      <c r="J74" s="387"/>
      <c r="K74" s="388"/>
      <c r="L74" s="389"/>
      <c r="M74" s="389"/>
      <c r="N74" s="389"/>
      <c r="O74" s="389"/>
      <c r="P74" s="390"/>
      <c r="Q74" s="386">
        <f t="shared" si="9"/>
        <v>0</v>
      </c>
      <c r="R74" s="387"/>
      <c r="S74" s="389"/>
      <c r="T74" s="389"/>
      <c r="U74" s="389"/>
      <c r="V74" s="389"/>
      <c r="W74" s="389"/>
      <c r="X74" s="389"/>
      <c r="Y74" s="391" t="s">
        <v>240</v>
      </c>
    </row>
    <row r="75" spans="2:25" ht="15" customHeight="1" x14ac:dyDescent="0.2">
      <c r="B75" s="139" t="s">
        <v>171</v>
      </c>
      <c r="C75" s="129" t="s">
        <v>122</v>
      </c>
      <c r="D75" s="141">
        <v>43868</v>
      </c>
      <c r="E75" s="25" t="s">
        <v>179</v>
      </c>
      <c r="F75" s="392" t="s">
        <v>255</v>
      </c>
      <c r="G75" s="48">
        <v>1</v>
      </c>
      <c r="H75" s="386"/>
      <c r="I75" s="386">
        <f t="shared" si="8"/>
        <v>0</v>
      </c>
      <c r="J75" s="387"/>
      <c r="K75" s="388"/>
      <c r="L75" s="389"/>
      <c r="M75" s="389"/>
      <c r="N75" s="389"/>
      <c r="O75" s="389"/>
      <c r="P75" s="390"/>
      <c r="Q75" s="386">
        <f t="shared" si="9"/>
        <v>0</v>
      </c>
      <c r="R75" s="387"/>
      <c r="S75" s="389"/>
      <c r="T75" s="389"/>
      <c r="U75" s="389"/>
      <c r="V75" s="389"/>
      <c r="W75" s="389"/>
      <c r="X75" s="389"/>
      <c r="Y75" s="391" t="s">
        <v>240</v>
      </c>
    </row>
    <row r="76" spans="2:25" ht="15" customHeight="1" x14ac:dyDescent="0.2">
      <c r="B76" s="139" t="s">
        <v>171</v>
      </c>
      <c r="C76" s="129" t="s">
        <v>122</v>
      </c>
      <c r="D76" s="141">
        <v>43868</v>
      </c>
      <c r="E76" s="25" t="s">
        <v>179</v>
      </c>
      <c r="F76" s="392" t="s">
        <v>255</v>
      </c>
      <c r="G76" s="48">
        <v>2</v>
      </c>
      <c r="H76" s="386"/>
      <c r="I76" s="386">
        <f t="shared" si="8"/>
        <v>0</v>
      </c>
      <c r="J76" s="387"/>
      <c r="K76" s="388"/>
      <c r="L76" s="389"/>
      <c r="M76" s="389"/>
      <c r="N76" s="389"/>
      <c r="O76" s="389"/>
      <c r="P76" s="390"/>
      <c r="Q76" s="386">
        <f t="shared" si="9"/>
        <v>0</v>
      </c>
      <c r="R76" s="387"/>
      <c r="S76" s="389"/>
      <c r="T76" s="389"/>
      <c r="U76" s="389"/>
      <c r="V76" s="389"/>
      <c r="W76" s="389"/>
      <c r="X76" s="389"/>
      <c r="Y76" s="391" t="s">
        <v>240</v>
      </c>
    </row>
    <row r="77" spans="2:25" ht="15" customHeight="1" x14ac:dyDescent="0.2">
      <c r="B77" s="139" t="s">
        <v>171</v>
      </c>
      <c r="C77" s="129" t="s">
        <v>122</v>
      </c>
      <c r="D77" s="141">
        <v>43868</v>
      </c>
      <c r="E77" s="25" t="s">
        <v>179</v>
      </c>
      <c r="F77" s="392" t="s">
        <v>255</v>
      </c>
      <c r="G77" s="48">
        <v>3</v>
      </c>
      <c r="H77" s="386"/>
      <c r="I77" s="386">
        <f t="shared" si="8"/>
        <v>0</v>
      </c>
      <c r="J77" s="387"/>
      <c r="K77" s="388"/>
      <c r="L77" s="389"/>
      <c r="M77" s="389"/>
      <c r="N77" s="389"/>
      <c r="O77" s="389"/>
      <c r="P77" s="390"/>
      <c r="Q77" s="386">
        <f t="shared" si="9"/>
        <v>0</v>
      </c>
      <c r="R77" s="387"/>
      <c r="S77" s="389"/>
      <c r="T77" s="389"/>
      <c r="U77" s="389"/>
      <c r="V77" s="389"/>
      <c r="W77" s="389"/>
      <c r="X77" s="389"/>
      <c r="Y77" s="391" t="s">
        <v>240</v>
      </c>
    </row>
    <row r="78" spans="2:25" ht="15" customHeight="1" x14ac:dyDescent="0.2">
      <c r="B78" s="139" t="s">
        <v>171</v>
      </c>
      <c r="C78" s="129" t="s">
        <v>122</v>
      </c>
      <c r="D78" s="141">
        <v>43868</v>
      </c>
      <c r="E78" s="25" t="s">
        <v>179</v>
      </c>
      <c r="F78" s="392" t="s">
        <v>255</v>
      </c>
      <c r="G78" s="48">
        <v>4</v>
      </c>
      <c r="H78" s="386"/>
      <c r="I78" s="386">
        <f t="shared" si="8"/>
        <v>0</v>
      </c>
      <c r="J78" s="387"/>
      <c r="K78" s="388"/>
      <c r="L78" s="389"/>
      <c r="M78" s="389"/>
      <c r="N78" s="389"/>
      <c r="O78" s="389"/>
      <c r="P78" s="390"/>
      <c r="Q78" s="386">
        <f t="shared" si="9"/>
        <v>0</v>
      </c>
      <c r="R78" s="387"/>
      <c r="S78" s="389"/>
      <c r="T78" s="389"/>
      <c r="U78" s="389"/>
      <c r="V78" s="389"/>
      <c r="W78" s="389"/>
      <c r="X78" s="389"/>
      <c r="Y78" s="391" t="s">
        <v>240</v>
      </c>
    </row>
    <row r="79" spans="2:25" ht="15" customHeight="1" x14ac:dyDescent="0.2">
      <c r="B79" s="139" t="s">
        <v>171</v>
      </c>
      <c r="C79" s="129" t="s">
        <v>122</v>
      </c>
      <c r="D79" s="141">
        <v>43868</v>
      </c>
      <c r="E79" s="25" t="s">
        <v>179</v>
      </c>
      <c r="F79" s="392" t="s">
        <v>255</v>
      </c>
      <c r="G79" s="48">
        <v>5</v>
      </c>
      <c r="H79" s="386"/>
      <c r="I79" s="386">
        <f t="shared" si="8"/>
        <v>0</v>
      </c>
      <c r="J79" s="387"/>
      <c r="K79" s="388"/>
      <c r="L79" s="389"/>
      <c r="M79" s="389"/>
      <c r="N79" s="389"/>
      <c r="O79" s="389"/>
      <c r="P79" s="390"/>
      <c r="Q79" s="386">
        <f t="shared" si="9"/>
        <v>0</v>
      </c>
      <c r="R79" s="387"/>
      <c r="S79" s="389"/>
      <c r="T79" s="389"/>
      <c r="U79" s="389"/>
      <c r="V79" s="389"/>
      <c r="W79" s="389"/>
      <c r="X79" s="389"/>
      <c r="Y79" s="391" t="s">
        <v>240</v>
      </c>
    </row>
    <row r="80" spans="2:25" ht="15" customHeight="1" x14ac:dyDescent="0.2">
      <c r="B80" s="139" t="s">
        <v>171</v>
      </c>
      <c r="C80" s="129" t="s">
        <v>122</v>
      </c>
      <c r="D80" s="141">
        <v>43868</v>
      </c>
      <c r="E80" s="25" t="s">
        <v>179</v>
      </c>
      <c r="F80" s="392" t="s">
        <v>255</v>
      </c>
      <c r="G80" s="48">
        <v>6</v>
      </c>
      <c r="H80" s="386"/>
      <c r="I80" s="386">
        <f t="shared" si="8"/>
        <v>0</v>
      </c>
      <c r="J80" s="387"/>
      <c r="K80" s="388"/>
      <c r="L80" s="389"/>
      <c r="M80" s="389"/>
      <c r="N80" s="389"/>
      <c r="O80" s="389"/>
      <c r="P80" s="390"/>
      <c r="Q80" s="386">
        <f t="shared" si="9"/>
        <v>0</v>
      </c>
      <c r="R80" s="387"/>
      <c r="S80" s="389"/>
      <c r="T80" s="389"/>
      <c r="U80" s="389"/>
      <c r="V80" s="389"/>
      <c r="W80" s="389"/>
      <c r="X80" s="389"/>
      <c r="Y80" s="391" t="s">
        <v>240</v>
      </c>
    </row>
    <row r="81" spans="2:25" ht="15" customHeight="1" thickBot="1" x14ac:dyDescent="0.25">
      <c r="B81" s="139" t="s">
        <v>171</v>
      </c>
      <c r="C81" s="129" t="s">
        <v>122</v>
      </c>
      <c r="D81" s="141">
        <v>43868</v>
      </c>
      <c r="E81" s="25" t="s">
        <v>179</v>
      </c>
      <c r="F81" s="392" t="s">
        <v>255</v>
      </c>
      <c r="G81" s="48">
        <v>7</v>
      </c>
      <c r="H81" s="386"/>
      <c r="I81" s="386">
        <f t="shared" si="8"/>
        <v>0</v>
      </c>
      <c r="J81" s="387"/>
      <c r="K81" s="388"/>
      <c r="L81" s="389"/>
      <c r="M81" s="389"/>
      <c r="N81" s="389"/>
      <c r="O81" s="389"/>
      <c r="P81" s="390"/>
      <c r="Q81" s="386">
        <f t="shared" si="9"/>
        <v>0</v>
      </c>
      <c r="R81" s="387"/>
      <c r="S81" s="389"/>
      <c r="T81" s="389"/>
      <c r="U81" s="389"/>
      <c r="V81" s="389"/>
      <c r="W81" s="389"/>
      <c r="X81" s="389"/>
      <c r="Y81" s="391" t="s">
        <v>240</v>
      </c>
    </row>
    <row r="82" spans="2:25" ht="15" customHeight="1" x14ac:dyDescent="0.2">
      <c r="B82" s="139" t="s">
        <v>171</v>
      </c>
      <c r="C82" s="129" t="s">
        <v>122</v>
      </c>
      <c r="D82" s="141">
        <v>43868</v>
      </c>
      <c r="E82" s="25" t="s">
        <v>17</v>
      </c>
      <c r="F82" s="392" t="s">
        <v>236</v>
      </c>
      <c r="G82" s="100">
        <v>1</v>
      </c>
      <c r="H82" s="386" t="s">
        <v>167</v>
      </c>
      <c r="I82" s="386" t="str">
        <f>IF(H82="X"," ",(COUNTIF(J82:P82,"X")))</f>
        <v xml:space="preserve"> </v>
      </c>
      <c r="J82" s="387"/>
      <c r="K82" s="388"/>
      <c r="L82" s="389"/>
      <c r="M82" s="389"/>
      <c r="N82" s="389"/>
      <c r="O82" s="389"/>
      <c r="P82" s="390"/>
      <c r="Q82" s="386" t="str">
        <f>IF(H82="X"," ",(COUNTIF(R82:X82,"X")))</f>
        <v xml:space="preserve"> </v>
      </c>
      <c r="R82" s="387"/>
      <c r="S82" s="389"/>
      <c r="T82" s="389"/>
      <c r="U82" s="389"/>
      <c r="V82" s="389"/>
      <c r="W82" s="389"/>
      <c r="X82" s="389"/>
      <c r="Y82" s="393"/>
    </row>
    <row r="83" spans="2:25" ht="15" customHeight="1" x14ac:dyDescent="0.2">
      <c r="B83" s="139" t="s">
        <v>171</v>
      </c>
      <c r="C83" s="129" t="s">
        <v>122</v>
      </c>
      <c r="D83" s="141">
        <v>43868</v>
      </c>
      <c r="E83" s="25" t="s">
        <v>17</v>
      </c>
      <c r="F83" s="392" t="s">
        <v>236</v>
      </c>
      <c r="G83" s="48">
        <v>2</v>
      </c>
      <c r="H83" s="386" t="s">
        <v>167</v>
      </c>
      <c r="I83" s="386" t="str">
        <f t="shared" ref="I83:I95" si="10">IF(H83="X"," ",(COUNTIF(J83:P83,"X")))</f>
        <v xml:space="preserve"> </v>
      </c>
      <c r="J83" s="387"/>
      <c r="K83" s="388"/>
      <c r="L83" s="389"/>
      <c r="M83" s="389"/>
      <c r="N83" s="389"/>
      <c r="O83" s="389"/>
      <c r="P83" s="390"/>
      <c r="Q83" s="386" t="str">
        <f t="shared" ref="Q83:Q95" si="11">IF(H83="X"," ",(COUNTIF(R83:X83,"X")))</f>
        <v xml:space="preserve"> </v>
      </c>
      <c r="R83" s="387"/>
      <c r="S83" s="389"/>
      <c r="T83" s="389"/>
      <c r="U83" s="389"/>
      <c r="V83" s="389"/>
      <c r="W83" s="389"/>
      <c r="X83" s="389"/>
      <c r="Y83" s="393" t="s">
        <v>252</v>
      </c>
    </row>
    <row r="84" spans="2:25" ht="15" customHeight="1" x14ac:dyDescent="0.2">
      <c r="B84" s="139" t="s">
        <v>171</v>
      </c>
      <c r="C84" s="129" t="s">
        <v>122</v>
      </c>
      <c r="D84" s="141">
        <v>43868</v>
      </c>
      <c r="E84" s="25" t="s">
        <v>17</v>
      </c>
      <c r="F84" s="392" t="s">
        <v>236</v>
      </c>
      <c r="G84" s="48">
        <v>3</v>
      </c>
      <c r="H84" s="386" t="s">
        <v>167</v>
      </c>
      <c r="I84" s="386" t="str">
        <f t="shared" si="10"/>
        <v xml:space="preserve"> </v>
      </c>
      <c r="J84" s="387"/>
      <c r="K84" s="388"/>
      <c r="L84" s="389"/>
      <c r="M84" s="389"/>
      <c r="N84" s="389"/>
      <c r="O84" s="389"/>
      <c r="P84" s="390"/>
      <c r="Q84" s="386" t="str">
        <f t="shared" si="11"/>
        <v xml:space="preserve"> </v>
      </c>
      <c r="R84" s="387"/>
      <c r="S84" s="389"/>
      <c r="T84" s="389"/>
      <c r="U84" s="389"/>
      <c r="V84" s="389"/>
      <c r="W84" s="389"/>
      <c r="X84" s="389"/>
      <c r="Y84" s="393"/>
    </row>
    <row r="85" spans="2:25" ht="15" customHeight="1" x14ac:dyDescent="0.2">
      <c r="B85" s="139" t="s">
        <v>171</v>
      </c>
      <c r="C85" s="129" t="s">
        <v>122</v>
      </c>
      <c r="D85" s="141">
        <v>43868</v>
      </c>
      <c r="E85" s="25" t="s">
        <v>17</v>
      </c>
      <c r="F85" s="392" t="s">
        <v>236</v>
      </c>
      <c r="G85" s="48">
        <v>4</v>
      </c>
      <c r="H85" s="386" t="s">
        <v>167</v>
      </c>
      <c r="I85" s="386" t="str">
        <f t="shared" si="10"/>
        <v xml:space="preserve"> </v>
      </c>
      <c r="J85" s="387"/>
      <c r="K85" s="388"/>
      <c r="L85" s="389"/>
      <c r="M85" s="389"/>
      <c r="N85" s="389"/>
      <c r="O85" s="389"/>
      <c r="P85" s="390"/>
      <c r="Q85" s="386" t="str">
        <f t="shared" si="11"/>
        <v xml:space="preserve"> </v>
      </c>
      <c r="R85" s="387"/>
      <c r="S85" s="389"/>
      <c r="T85" s="389"/>
      <c r="U85" s="389"/>
      <c r="V85" s="389"/>
      <c r="W85" s="389"/>
      <c r="X85" s="389"/>
      <c r="Y85" s="393"/>
    </row>
    <row r="86" spans="2:25" ht="15" customHeight="1" x14ac:dyDescent="0.2">
      <c r="B86" s="139" t="s">
        <v>171</v>
      </c>
      <c r="C86" s="129" t="s">
        <v>122</v>
      </c>
      <c r="D86" s="141">
        <v>43868</v>
      </c>
      <c r="E86" s="25" t="s">
        <v>17</v>
      </c>
      <c r="F86" s="392" t="s">
        <v>236</v>
      </c>
      <c r="G86" s="48">
        <v>5</v>
      </c>
      <c r="H86" s="386" t="s">
        <v>167</v>
      </c>
      <c r="I86" s="386" t="str">
        <f t="shared" si="10"/>
        <v xml:space="preserve"> </v>
      </c>
      <c r="J86" s="387"/>
      <c r="K86" s="388"/>
      <c r="L86" s="389"/>
      <c r="M86" s="389"/>
      <c r="N86" s="389"/>
      <c r="O86" s="389"/>
      <c r="P86" s="390"/>
      <c r="Q86" s="386" t="str">
        <f t="shared" si="11"/>
        <v xml:space="preserve"> </v>
      </c>
      <c r="R86" s="387"/>
      <c r="S86" s="389"/>
      <c r="T86" s="389"/>
      <c r="U86" s="389"/>
      <c r="V86" s="389"/>
      <c r="W86" s="389"/>
      <c r="X86" s="389"/>
      <c r="Y86" s="393" t="s">
        <v>253</v>
      </c>
    </row>
    <row r="87" spans="2:25" ht="15" customHeight="1" x14ac:dyDescent="0.2">
      <c r="B87" s="139" t="s">
        <v>171</v>
      </c>
      <c r="C87" s="129" t="s">
        <v>122</v>
      </c>
      <c r="D87" s="141">
        <v>43868</v>
      </c>
      <c r="E87" s="25" t="s">
        <v>17</v>
      </c>
      <c r="F87" s="392" t="s">
        <v>236</v>
      </c>
      <c r="G87" s="48">
        <v>6</v>
      </c>
      <c r="H87" s="386" t="s">
        <v>167</v>
      </c>
      <c r="I87" s="386" t="str">
        <f t="shared" si="10"/>
        <v xml:space="preserve"> </v>
      </c>
      <c r="J87" s="387"/>
      <c r="K87" s="388"/>
      <c r="L87" s="389"/>
      <c r="M87" s="389"/>
      <c r="N87" s="389"/>
      <c r="O87" s="389"/>
      <c r="P87" s="390"/>
      <c r="Q87" s="386" t="str">
        <f t="shared" si="11"/>
        <v xml:space="preserve"> </v>
      </c>
      <c r="R87" s="387"/>
      <c r="S87" s="389"/>
      <c r="T87" s="389"/>
      <c r="U87" s="389"/>
      <c r="V87" s="389"/>
      <c r="W87" s="389"/>
      <c r="X87" s="389"/>
      <c r="Y87" s="393" t="s">
        <v>254</v>
      </c>
    </row>
    <row r="88" spans="2:25" ht="15" customHeight="1" x14ac:dyDescent="0.2">
      <c r="B88" s="139" t="s">
        <v>171</v>
      </c>
      <c r="C88" s="129" t="s">
        <v>122</v>
      </c>
      <c r="D88" s="141">
        <v>43868</v>
      </c>
      <c r="E88" s="25" t="s">
        <v>17</v>
      </c>
      <c r="F88" s="392" t="s">
        <v>236</v>
      </c>
      <c r="G88" s="48">
        <v>7</v>
      </c>
      <c r="H88" s="386" t="s">
        <v>167</v>
      </c>
      <c r="I88" s="386" t="str">
        <f t="shared" si="10"/>
        <v xml:space="preserve"> </v>
      </c>
      <c r="J88" s="387"/>
      <c r="K88" s="388"/>
      <c r="L88" s="389"/>
      <c r="M88" s="389"/>
      <c r="N88" s="389"/>
      <c r="O88" s="389"/>
      <c r="P88" s="390"/>
      <c r="Q88" s="386" t="str">
        <f t="shared" si="11"/>
        <v xml:space="preserve"> </v>
      </c>
      <c r="R88" s="387"/>
      <c r="S88" s="389"/>
      <c r="T88" s="389"/>
      <c r="U88" s="389"/>
      <c r="V88" s="389"/>
      <c r="W88" s="389"/>
      <c r="X88" s="389"/>
      <c r="Y88" s="393"/>
    </row>
    <row r="89" spans="2:25" ht="15" customHeight="1" x14ac:dyDescent="0.2">
      <c r="B89" s="139" t="s">
        <v>171</v>
      </c>
      <c r="C89" s="129" t="s">
        <v>122</v>
      </c>
      <c r="D89" s="141">
        <v>43868</v>
      </c>
      <c r="E89" s="25" t="s">
        <v>179</v>
      </c>
      <c r="F89" s="392" t="s">
        <v>236</v>
      </c>
      <c r="G89" s="48">
        <v>1</v>
      </c>
      <c r="H89" s="386" t="s">
        <v>167</v>
      </c>
      <c r="I89" s="386" t="str">
        <f t="shared" si="10"/>
        <v xml:space="preserve"> </v>
      </c>
      <c r="J89" s="387"/>
      <c r="K89" s="388"/>
      <c r="L89" s="389"/>
      <c r="M89" s="389"/>
      <c r="N89" s="389"/>
      <c r="O89" s="389"/>
      <c r="P89" s="390"/>
      <c r="Q89" s="386" t="str">
        <f t="shared" si="11"/>
        <v xml:space="preserve"> </v>
      </c>
      <c r="R89" s="387"/>
      <c r="S89" s="389"/>
      <c r="T89" s="389"/>
      <c r="U89" s="389"/>
      <c r="V89" s="389"/>
      <c r="W89" s="389"/>
      <c r="X89" s="389"/>
      <c r="Y89" s="391"/>
    </row>
    <row r="90" spans="2:25" ht="15" customHeight="1" x14ac:dyDescent="0.2">
      <c r="B90" s="139" t="s">
        <v>171</v>
      </c>
      <c r="C90" s="129" t="s">
        <v>122</v>
      </c>
      <c r="D90" s="141">
        <v>43868</v>
      </c>
      <c r="E90" s="25" t="s">
        <v>179</v>
      </c>
      <c r="F90" s="392" t="s">
        <v>236</v>
      </c>
      <c r="G90" s="48">
        <v>2</v>
      </c>
      <c r="H90" s="386" t="s">
        <v>167</v>
      </c>
      <c r="I90" s="386" t="str">
        <f t="shared" si="10"/>
        <v xml:space="preserve"> </v>
      </c>
      <c r="J90" s="387"/>
      <c r="K90" s="388"/>
      <c r="L90" s="389"/>
      <c r="M90" s="389"/>
      <c r="N90" s="389"/>
      <c r="O90" s="389"/>
      <c r="P90" s="390"/>
      <c r="Q90" s="386" t="str">
        <f t="shared" si="11"/>
        <v xml:space="preserve"> </v>
      </c>
      <c r="R90" s="387"/>
      <c r="S90" s="389"/>
      <c r="T90" s="389"/>
      <c r="U90" s="389"/>
      <c r="V90" s="389"/>
      <c r="W90" s="389"/>
      <c r="X90" s="389"/>
      <c r="Y90" s="391"/>
    </row>
    <row r="91" spans="2:25" ht="15" customHeight="1" x14ac:dyDescent="0.2">
      <c r="B91" s="139" t="s">
        <v>171</v>
      </c>
      <c r="C91" s="129" t="s">
        <v>122</v>
      </c>
      <c r="D91" s="141">
        <v>43868</v>
      </c>
      <c r="E91" s="25" t="s">
        <v>179</v>
      </c>
      <c r="F91" s="392" t="s">
        <v>236</v>
      </c>
      <c r="G91" s="48">
        <v>3</v>
      </c>
      <c r="H91" s="386" t="s">
        <v>167</v>
      </c>
      <c r="I91" s="386" t="str">
        <f t="shared" si="10"/>
        <v xml:space="preserve"> </v>
      </c>
      <c r="J91" s="387"/>
      <c r="K91" s="388"/>
      <c r="L91" s="389"/>
      <c r="M91" s="389"/>
      <c r="N91" s="389"/>
      <c r="O91" s="389"/>
      <c r="P91" s="390"/>
      <c r="Q91" s="386" t="str">
        <f t="shared" si="11"/>
        <v xml:space="preserve"> </v>
      </c>
      <c r="R91" s="387"/>
      <c r="S91" s="389"/>
      <c r="T91" s="389"/>
      <c r="U91" s="389"/>
      <c r="V91" s="389"/>
      <c r="W91" s="389"/>
      <c r="X91" s="389"/>
      <c r="Y91" s="391"/>
    </row>
    <row r="92" spans="2:25" ht="15" customHeight="1" x14ac:dyDescent="0.2">
      <c r="B92" s="139" t="s">
        <v>171</v>
      </c>
      <c r="C92" s="129" t="s">
        <v>122</v>
      </c>
      <c r="D92" s="141">
        <v>43868</v>
      </c>
      <c r="E92" s="25" t="s">
        <v>179</v>
      </c>
      <c r="F92" s="392" t="s">
        <v>236</v>
      </c>
      <c r="G92" s="48">
        <v>4</v>
      </c>
      <c r="H92" s="386" t="s">
        <v>167</v>
      </c>
      <c r="I92" s="386" t="str">
        <f t="shared" si="10"/>
        <v xml:space="preserve"> </v>
      </c>
      <c r="J92" s="387"/>
      <c r="K92" s="388"/>
      <c r="L92" s="389"/>
      <c r="M92" s="389"/>
      <c r="N92" s="389"/>
      <c r="O92" s="389"/>
      <c r="P92" s="390"/>
      <c r="Q92" s="386" t="str">
        <f t="shared" si="11"/>
        <v xml:space="preserve"> </v>
      </c>
      <c r="R92" s="387"/>
      <c r="S92" s="389"/>
      <c r="T92" s="389"/>
      <c r="U92" s="389"/>
      <c r="V92" s="389"/>
      <c r="W92" s="389"/>
      <c r="X92" s="389"/>
      <c r="Y92" s="391"/>
    </row>
    <row r="93" spans="2:25" ht="15" customHeight="1" x14ac:dyDescent="0.2">
      <c r="B93" s="139" t="s">
        <v>171</v>
      </c>
      <c r="C93" s="129" t="s">
        <v>122</v>
      </c>
      <c r="D93" s="141">
        <v>43868</v>
      </c>
      <c r="E93" s="25" t="s">
        <v>179</v>
      </c>
      <c r="F93" s="392" t="s">
        <v>236</v>
      </c>
      <c r="G93" s="48">
        <v>5</v>
      </c>
      <c r="H93" s="386" t="s">
        <v>167</v>
      </c>
      <c r="I93" s="386" t="str">
        <f t="shared" si="10"/>
        <v xml:space="preserve"> </v>
      </c>
      <c r="J93" s="387"/>
      <c r="K93" s="388"/>
      <c r="L93" s="389"/>
      <c r="M93" s="389"/>
      <c r="N93" s="389"/>
      <c r="O93" s="389"/>
      <c r="P93" s="390"/>
      <c r="Q93" s="386" t="str">
        <f t="shared" si="11"/>
        <v xml:space="preserve"> </v>
      </c>
      <c r="R93" s="387"/>
      <c r="S93" s="389"/>
      <c r="T93" s="389"/>
      <c r="U93" s="389"/>
      <c r="V93" s="389"/>
      <c r="W93" s="389"/>
      <c r="X93" s="389"/>
      <c r="Y93" s="391"/>
    </row>
    <row r="94" spans="2:25" ht="15" customHeight="1" x14ac:dyDescent="0.2">
      <c r="B94" s="139" t="s">
        <v>171</v>
      </c>
      <c r="C94" s="129" t="s">
        <v>122</v>
      </c>
      <c r="D94" s="141">
        <v>43868</v>
      </c>
      <c r="E94" s="25" t="s">
        <v>179</v>
      </c>
      <c r="F94" s="392" t="s">
        <v>236</v>
      </c>
      <c r="G94" s="48">
        <v>6</v>
      </c>
      <c r="H94" s="386" t="s">
        <v>167</v>
      </c>
      <c r="I94" s="386" t="str">
        <f t="shared" si="10"/>
        <v xml:space="preserve"> </v>
      </c>
      <c r="J94" s="387"/>
      <c r="K94" s="388"/>
      <c r="L94" s="389"/>
      <c r="M94" s="389"/>
      <c r="N94" s="389"/>
      <c r="O94" s="389"/>
      <c r="P94" s="390"/>
      <c r="Q94" s="386" t="str">
        <f t="shared" si="11"/>
        <v xml:space="preserve"> </v>
      </c>
      <c r="R94" s="387"/>
      <c r="S94" s="389"/>
      <c r="T94" s="389"/>
      <c r="U94" s="389"/>
      <c r="V94" s="389"/>
      <c r="W94" s="389"/>
      <c r="X94" s="389"/>
      <c r="Y94" s="391"/>
    </row>
    <row r="95" spans="2:25" ht="15" customHeight="1" x14ac:dyDescent="0.2">
      <c r="B95" s="139" t="s">
        <v>171</v>
      </c>
      <c r="C95" s="129" t="s">
        <v>122</v>
      </c>
      <c r="D95" s="141">
        <v>43868</v>
      </c>
      <c r="E95" s="25" t="s">
        <v>179</v>
      </c>
      <c r="F95" s="392" t="s">
        <v>236</v>
      </c>
      <c r="G95" s="48">
        <v>7</v>
      </c>
      <c r="H95" s="386" t="s">
        <v>167</v>
      </c>
      <c r="I95" s="386" t="str">
        <f t="shared" si="10"/>
        <v xml:space="preserve"> </v>
      </c>
      <c r="J95" s="387"/>
      <c r="K95" s="388"/>
      <c r="L95" s="389"/>
      <c r="M95" s="389"/>
      <c r="N95" s="389"/>
      <c r="O95" s="389"/>
      <c r="P95" s="390"/>
      <c r="Q95" s="386" t="str">
        <f t="shared" si="11"/>
        <v xml:space="preserve"> </v>
      </c>
      <c r="R95" s="387"/>
      <c r="S95" s="389"/>
      <c r="T95" s="389"/>
      <c r="U95" s="389"/>
      <c r="V95" s="389"/>
      <c r="W95" s="389"/>
      <c r="X95" s="389"/>
      <c r="Y95" s="391"/>
    </row>
    <row r="96" spans="2:25" ht="15" customHeight="1" thickBot="1" x14ac:dyDescent="0.25">
      <c r="B96" s="539"/>
      <c r="C96" s="540"/>
      <c r="D96" s="540"/>
      <c r="E96" s="555" t="s">
        <v>110</v>
      </c>
      <c r="F96" s="555"/>
      <c r="G96" s="556"/>
      <c r="H96" s="162">
        <f>COUNTIF(H12:H95,"X")</f>
        <v>50</v>
      </c>
      <c r="I96" s="162">
        <f>COUNTIF(I12:I95,"&gt;0")</f>
        <v>0</v>
      </c>
      <c r="J96" s="163"/>
      <c r="K96" s="163"/>
      <c r="L96" s="163"/>
      <c r="M96" s="163"/>
      <c r="N96" s="163"/>
      <c r="O96" s="163"/>
      <c r="P96" s="164"/>
      <c r="Q96" s="162">
        <f>COUNTIF(Q12:Q95,"&gt;0")</f>
        <v>0</v>
      </c>
      <c r="R96" s="165"/>
      <c r="S96" s="163"/>
      <c r="T96" s="163"/>
      <c r="U96" s="163"/>
      <c r="V96" s="163"/>
      <c r="W96" s="163"/>
      <c r="X96" s="163"/>
      <c r="Y96" s="270"/>
    </row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</sheetData>
  <sheetProtection formatCells="0" formatColumns="0" formatRows="0" insertColumns="0" insertRows="0" insertHyperlinks="0" selectLockedCells="1" autoFilter="0"/>
  <autoFilter ref="B7:Y96" xr:uid="{00000000-0009-0000-0000-000007000000}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</autoFilter>
  <dataConsolidate/>
  <mergeCells count="16">
    <mergeCell ref="E1:Y1"/>
    <mergeCell ref="H9:H11"/>
    <mergeCell ref="I9:X9"/>
    <mergeCell ref="F7:F11"/>
    <mergeCell ref="B96:D96"/>
    <mergeCell ref="A4:Y4"/>
    <mergeCell ref="D7:D11"/>
    <mergeCell ref="C7:C11"/>
    <mergeCell ref="B7:B11"/>
    <mergeCell ref="Y7:Y11"/>
    <mergeCell ref="E7:E11"/>
    <mergeCell ref="G7:G11"/>
    <mergeCell ref="H7:X8"/>
    <mergeCell ref="I10:P10"/>
    <mergeCell ref="Q10:X10"/>
    <mergeCell ref="E96:G96"/>
  </mergeCells>
  <conditionalFormatting sqref="F94:F95 F12:F53">
    <cfRule type="expression" dxfId="383" priority="427">
      <formula>COUNTIF(#REF!,"1")</formula>
    </cfRule>
  </conditionalFormatting>
  <conditionalFormatting sqref="X13:X25">
    <cfRule type="expression" dxfId="382" priority="405">
      <formula>(P13="X")</formula>
    </cfRule>
  </conditionalFormatting>
  <conditionalFormatting sqref="X13:X25">
    <cfRule type="expression" dxfId="381" priority="404">
      <formula>(H13="X")</formula>
    </cfRule>
  </conditionalFormatting>
  <conditionalFormatting sqref="R13:R25">
    <cfRule type="expression" dxfId="380" priority="403">
      <formula>(J13="X")</formula>
    </cfRule>
  </conditionalFormatting>
  <conditionalFormatting sqref="S13:S25">
    <cfRule type="expression" dxfId="379" priority="402">
      <formula>(K13="X")</formula>
    </cfRule>
  </conditionalFormatting>
  <conditionalFormatting sqref="T13:V25">
    <cfRule type="expression" dxfId="378" priority="401">
      <formula>(L13="X")</formula>
    </cfRule>
  </conditionalFormatting>
  <conditionalFormatting sqref="W13:W25">
    <cfRule type="expression" dxfId="377" priority="400">
      <formula>(O13="X")</formula>
    </cfRule>
  </conditionalFormatting>
  <conditionalFormatting sqref="J13:K14 J22:K25">
    <cfRule type="expression" dxfId="376" priority="399">
      <formula>(R13="x")</formula>
    </cfRule>
  </conditionalFormatting>
  <conditionalFormatting sqref="L13:P14 L22:P25">
    <cfRule type="expression" dxfId="375" priority="398">
      <formula>(T13="X")</formula>
    </cfRule>
  </conditionalFormatting>
  <conditionalFormatting sqref="J13:J14 J22:J25">
    <cfRule type="expression" dxfId="374" priority="397">
      <formula>(H13="X")</formula>
    </cfRule>
  </conditionalFormatting>
  <conditionalFormatting sqref="K13:K14 K22:K25">
    <cfRule type="expression" dxfId="373" priority="396">
      <formula>(H13="X")</formula>
    </cfRule>
  </conditionalFormatting>
  <conditionalFormatting sqref="L13:L14 L22:L25">
    <cfRule type="expression" dxfId="372" priority="395">
      <formula>(H13="X")</formula>
    </cfRule>
  </conditionalFormatting>
  <conditionalFormatting sqref="M13:M14 M22:M25">
    <cfRule type="expression" dxfId="371" priority="394">
      <formula>(H13="X")</formula>
    </cfRule>
  </conditionalFormatting>
  <conditionalFormatting sqref="N13:N14 N22:N25">
    <cfRule type="expression" dxfId="370" priority="393">
      <formula>(H13="X")</formula>
    </cfRule>
  </conditionalFormatting>
  <conditionalFormatting sqref="O13:O14 O22:O25">
    <cfRule type="expression" dxfId="369" priority="392">
      <formula>(H13="X")</formula>
    </cfRule>
  </conditionalFormatting>
  <conditionalFormatting sqref="P13:P14 P22:P25">
    <cfRule type="expression" dxfId="368" priority="391">
      <formula>(H13="X")</formula>
    </cfRule>
  </conditionalFormatting>
  <conditionalFormatting sqref="R13:R25">
    <cfRule type="expression" dxfId="367" priority="390">
      <formula>(H13="X")</formula>
    </cfRule>
  </conditionalFormatting>
  <conditionalFormatting sqref="S13:S25">
    <cfRule type="expression" dxfId="366" priority="389">
      <formula>(H13="X")</formula>
    </cfRule>
  </conditionalFormatting>
  <conditionalFormatting sqref="T13:T25">
    <cfRule type="expression" dxfId="365" priority="388">
      <formula>(H13="X")</formula>
    </cfRule>
  </conditionalFormatting>
  <conditionalFormatting sqref="U13:U25">
    <cfRule type="expression" dxfId="364" priority="387">
      <formula>(H13="X")</formula>
    </cfRule>
  </conditionalFormatting>
  <conditionalFormatting sqref="V13:V25">
    <cfRule type="expression" dxfId="363" priority="386">
      <formula>(H13="X")</formula>
    </cfRule>
  </conditionalFormatting>
  <conditionalFormatting sqref="W13:W25">
    <cfRule type="expression" dxfId="362" priority="385">
      <formula>(H13="X")</formula>
    </cfRule>
  </conditionalFormatting>
  <conditionalFormatting sqref="X12">
    <cfRule type="expression" dxfId="361" priority="384">
      <formula>(P12="X")</formula>
    </cfRule>
  </conditionalFormatting>
  <conditionalFormatting sqref="X12">
    <cfRule type="expression" dxfId="360" priority="383">
      <formula>(H12="X")</formula>
    </cfRule>
  </conditionalFormatting>
  <conditionalFormatting sqref="R12">
    <cfRule type="expression" dxfId="359" priority="382">
      <formula>(J12="X")</formula>
    </cfRule>
  </conditionalFormatting>
  <conditionalFormatting sqref="S12">
    <cfRule type="expression" dxfId="358" priority="381">
      <formula>(K12="X")</formula>
    </cfRule>
  </conditionalFormatting>
  <conditionalFormatting sqref="T12:V12">
    <cfRule type="expression" dxfId="357" priority="380">
      <formula>(L12="X")</formula>
    </cfRule>
  </conditionalFormatting>
  <conditionalFormatting sqref="W12">
    <cfRule type="expression" dxfId="356" priority="379">
      <formula>(O12="X")</formula>
    </cfRule>
  </conditionalFormatting>
  <conditionalFormatting sqref="R12">
    <cfRule type="expression" dxfId="355" priority="378">
      <formula>(H12="X")</formula>
    </cfRule>
  </conditionalFormatting>
  <conditionalFormatting sqref="S12">
    <cfRule type="expression" dxfId="354" priority="377">
      <formula>(H12="X")</formula>
    </cfRule>
  </conditionalFormatting>
  <conditionalFormatting sqref="T12">
    <cfRule type="expression" dxfId="353" priority="376">
      <formula>(H12="X")</formula>
    </cfRule>
  </conditionalFormatting>
  <conditionalFormatting sqref="U12">
    <cfRule type="expression" dxfId="352" priority="375">
      <formula>(H12="X")</formula>
    </cfRule>
  </conditionalFormatting>
  <conditionalFormatting sqref="V12">
    <cfRule type="expression" dxfId="351" priority="374">
      <formula>(H12="X")</formula>
    </cfRule>
  </conditionalFormatting>
  <conditionalFormatting sqref="W12">
    <cfRule type="expression" dxfId="350" priority="373">
      <formula>(H12="X")</formula>
    </cfRule>
  </conditionalFormatting>
  <conditionalFormatting sqref="J15:K21">
    <cfRule type="expression" dxfId="349" priority="372">
      <formula>(R15="x")</formula>
    </cfRule>
  </conditionalFormatting>
  <conditionalFormatting sqref="L15:P20 M21:P21">
    <cfRule type="expression" dxfId="348" priority="371">
      <formula>(T15="X")</formula>
    </cfRule>
  </conditionalFormatting>
  <conditionalFormatting sqref="J15:J21">
    <cfRule type="expression" dxfId="347" priority="370">
      <formula>(H15="X")</formula>
    </cfRule>
  </conditionalFormatting>
  <conditionalFormatting sqref="K15:K21">
    <cfRule type="expression" dxfId="346" priority="369">
      <formula>(H15="X")</formula>
    </cfRule>
  </conditionalFormatting>
  <conditionalFormatting sqref="L15:L20">
    <cfRule type="expression" dxfId="345" priority="368">
      <formula>(H15="X")</formula>
    </cfRule>
  </conditionalFormatting>
  <conditionalFormatting sqref="M15:M21">
    <cfRule type="expression" dxfId="344" priority="367">
      <formula>(H15="X")</formula>
    </cfRule>
  </conditionalFormatting>
  <conditionalFormatting sqref="N15:N21">
    <cfRule type="expression" dxfId="343" priority="366">
      <formula>(H15="X")</formula>
    </cfRule>
  </conditionalFormatting>
  <conditionalFormatting sqref="O15:O21">
    <cfRule type="expression" dxfId="342" priority="365">
      <formula>(H15="X")</formula>
    </cfRule>
  </conditionalFormatting>
  <conditionalFormatting sqref="P15:P21">
    <cfRule type="expression" dxfId="341" priority="364">
      <formula>(H15="X")</formula>
    </cfRule>
  </conditionalFormatting>
  <conditionalFormatting sqref="J12:K12">
    <cfRule type="expression" dxfId="340" priority="363">
      <formula>(R12="x")</formula>
    </cfRule>
  </conditionalFormatting>
  <conditionalFormatting sqref="L12:P12">
    <cfRule type="expression" dxfId="339" priority="362">
      <formula>(T12="X")</formula>
    </cfRule>
  </conditionalFormatting>
  <conditionalFormatting sqref="J12">
    <cfRule type="expression" dxfId="338" priority="361">
      <formula>(H12="X")</formula>
    </cfRule>
  </conditionalFormatting>
  <conditionalFormatting sqref="K12">
    <cfRule type="expression" dxfId="337" priority="360">
      <formula>(H12="X")</formula>
    </cfRule>
  </conditionalFormatting>
  <conditionalFormatting sqref="L12">
    <cfRule type="expression" dxfId="336" priority="359">
      <formula>(H12="X")</formula>
    </cfRule>
  </conditionalFormatting>
  <conditionalFormatting sqref="M12">
    <cfRule type="expression" dxfId="335" priority="358">
      <formula>(H12="X")</formula>
    </cfRule>
  </conditionalFormatting>
  <conditionalFormatting sqref="N12">
    <cfRule type="expression" dxfId="334" priority="357">
      <formula>(H12="X")</formula>
    </cfRule>
  </conditionalFormatting>
  <conditionalFormatting sqref="O12">
    <cfRule type="expression" dxfId="333" priority="356">
      <formula>(H12="X")</formula>
    </cfRule>
  </conditionalFormatting>
  <conditionalFormatting sqref="P12">
    <cfRule type="expression" dxfId="332" priority="355">
      <formula>(H12="X")</formula>
    </cfRule>
  </conditionalFormatting>
  <conditionalFormatting sqref="L21">
    <cfRule type="expression" dxfId="331" priority="354">
      <formula>(T21="x")</formula>
    </cfRule>
  </conditionalFormatting>
  <conditionalFormatting sqref="L21">
    <cfRule type="expression" dxfId="330" priority="353">
      <formula>(I21="X")</formula>
    </cfRule>
  </conditionalFormatting>
  <conditionalFormatting sqref="X27:X39">
    <cfRule type="expression" dxfId="329" priority="352">
      <formula>(P27="X")</formula>
    </cfRule>
  </conditionalFormatting>
  <conditionalFormatting sqref="X27:X39">
    <cfRule type="expression" dxfId="328" priority="351">
      <formula>(H27="X")</formula>
    </cfRule>
  </conditionalFormatting>
  <conditionalFormatting sqref="R27:R39">
    <cfRule type="expression" dxfId="327" priority="350">
      <formula>(J27="X")</formula>
    </cfRule>
  </conditionalFormatting>
  <conditionalFormatting sqref="S27:S39">
    <cfRule type="expression" dxfId="326" priority="349">
      <formula>(K27="X")</formula>
    </cfRule>
  </conditionalFormatting>
  <conditionalFormatting sqref="T27:V39">
    <cfRule type="expression" dxfId="325" priority="348">
      <formula>(L27="X")</formula>
    </cfRule>
  </conditionalFormatting>
  <conditionalFormatting sqref="W27:W39">
    <cfRule type="expression" dxfId="324" priority="347">
      <formula>(O27="X")</formula>
    </cfRule>
  </conditionalFormatting>
  <conditionalFormatting sqref="J27:K28 J36:K39">
    <cfRule type="expression" dxfId="323" priority="346">
      <formula>(R27="x")</formula>
    </cfRule>
  </conditionalFormatting>
  <conditionalFormatting sqref="L27:P28 L36:P39">
    <cfRule type="expression" dxfId="322" priority="345">
      <formula>(T27="X")</formula>
    </cfRule>
  </conditionalFormatting>
  <conditionalFormatting sqref="J27:J28 J36:J39">
    <cfRule type="expression" dxfId="321" priority="344">
      <formula>(H27="X")</formula>
    </cfRule>
  </conditionalFormatting>
  <conditionalFormatting sqref="K27:K28 K36:K39">
    <cfRule type="expression" dxfId="320" priority="343">
      <formula>(H27="X")</formula>
    </cfRule>
  </conditionalFormatting>
  <conditionalFormatting sqref="L27:L28 L36:L39">
    <cfRule type="expression" dxfId="319" priority="342">
      <formula>(H27="X")</formula>
    </cfRule>
  </conditionalFormatting>
  <conditionalFormatting sqref="M27:M28 M36:M39">
    <cfRule type="expression" dxfId="318" priority="341">
      <formula>(H27="X")</formula>
    </cfRule>
  </conditionalFormatting>
  <conditionalFormatting sqref="N27:N28 N36:N39">
    <cfRule type="expression" dxfId="317" priority="340">
      <formula>(H27="X")</formula>
    </cfRule>
  </conditionalFormatting>
  <conditionalFormatting sqref="O27:O28 O36:O39">
    <cfRule type="expression" dxfId="316" priority="339">
      <formula>(H27="X")</formula>
    </cfRule>
  </conditionalFormatting>
  <conditionalFormatting sqref="P27:P28 P36:P39">
    <cfRule type="expression" dxfId="315" priority="338">
      <formula>(H27="X")</formula>
    </cfRule>
  </conditionalFormatting>
  <conditionalFormatting sqref="R27:R39">
    <cfRule type="expression" dxfId="314" priority="337">
      <formula>(H27="X")</formula>
    </cfRule>
  </conditionalFormatting>
  <conditionalFormatting sqref="S27:S39">
    <cfRule type="expression" dxfId="313" priority="336">
      <formula>(H27="X")</formula>
    </cfRule>
  </conditionalFormatting>
  <conditionalFormatting sqref="T27:T39">
    <cfRule type="expression" dxfId="312" priority="335">
      <formula>(H27="X")</formula>
    </cfRule>
  </conditionalFormatting>
  <conditionalFormatting sqref="U27:U39">
    <cfRule type="expression" dxfId="311" priority="334">
      <formula>(H27="X")</formula>
    </cfRule>
  </conditionalFormatting>
  <conditionalFormatting sqref="V27:V39">
    <cfRule type="expression" dxfId="310" priority="333">
      <formula>(H27="X")</formula>
    </cfRule>
  </conditionalFormatting>
  <conditionalFormatting sqref="W27:W39">
    <cfRule type="expression" dxfId="309" priority="332">
      <formula>(H27="X")</formula>
    </cfRule>
  </conditionalFormatting>
  <conditionalFormatting sqref="X26">
    <cfRule type="expression" dxfId="308" priority="331">
      <formula>(P26="X")</formula>
    </cfRule>
  </conditionalFormatting>
  <conditionalFormatting sqref="X26">
    <cfRule type="expression" dxfId="307" priority="330">
      <formula>(H26="X")</formula>
    </cfRule>
  </conditionalFormatting>
  <conditionalFormatting sqref="R26">
    <cfRule type="expression" dxfId="306" priority="329">
      <formula>(J26="X")</formula>
    </cfRule>
  </conditionalFormatting>
  <conditionalFormatting sqref="S26">
    <cfRule type="expression" dxfId="305" priority="328">
      <formula>(K26="X")</formula>
    </cfRule>
  </conditionalFormatting>
  <conditionalFormatting sqref="T26:V26">
    <cfRule type="expression" dxfId="304" priority="327">
      <formula>(L26="X")</formula>
    </cfRule>
  </conditionalFormatting>
  <conditionalFormatting sqref="W26">
    <cfRule type="expression" dxfId="303" priority="326">
      <formula>(O26="X")</formula>
    </cfRule>
  </conditionalFormatting>
  <conditionalFormatting sqref="R26">
    <cfRule type="expression" dxfId="302" priority="325">
      <formula>(H26="X")</formula>
    </cfRule>
  </conditionalFormatting>
  <conditionalFormatting sqref="S26">
    <cfRule type="expression" dxfId="301" priority="324">
      <formula>(H26="X")</formula>
    </cfRule>
  </conditionalFormatting>
  <conditionalFormatting sqref="T26">
    <cfRule type="expression" dxfId="300" priority="323">
      <formula>(H26="X")</formula>
    </cfRule>
  </conditionalFormatting>
  <conditionalFormatting sqref="U26">
    <cfRule type="expression" dxfId="299" priority="322">
      <formula>(H26="X")</formula>
    </cfRule>
  </conditionalFormatting>
  <conditionalFormatting sqref="V26">
    <cfRule type="expression" dxfId="298" priority="321">
      <formula>(H26="X")</formula>
    </cfRule>
  </conditionalFormatting>
  <conditionalFormatting sqref="W26">
    <cfRule type="expression" dxfId="297" priority="320">
      <formula>(H26="X")</formula>
    </cfRule>
  </conditionalFormatting>
  <conditionalFormatting sqref="J29:K35">
    <cfRule type="expression" dxfId="296" priority="319">
      <formula>(R29="x")</formula>
    </cfRule>
  </conditionalFormatting>
  <conditionalFormatting sqref="L29:P34 M35:P35">
    <cfRule type="expression" dxfId="295" priority="318">
      <formula>(T29="X")</formula>
    </cfRule>
  </conditionalFormatting>
  <conditionalFormatting sqref="J29:J35">
    <cfRule type="expression" dxfId="294" priority="317">
      <formula>(H29="X")</formula>
    </cfRule>
  </conditionalFormatting>
  <conditionalFormatting sqref="K29:K35">
    <cfRule type="expression" dxfId="293" priority="316">
      <formula>(H29="X")</formula>
    </cfRule>
  </conditionalFormatting>
  <conditionalFormatting sqref="L29:L34">
    <cfRule type="expression" dxfId="292" priority="315">
      <formula>(H29="X")</formula>
    </cfRule>
  </conditionalFormatting>
  <conditionalFormatting sqref="M29:M35">
    <cfRule type="expression" dxfId="291" priority="314">
      <formula>(H29="X")</formula>
    </cfRule>
  </conditionalFormatting>
  <conditionalFormatting sqref="N29:N35">
    <cfRule type="expression" dxfId="290" priority="313">
      <formula>(H29="X")</formula>
    </cfRule>
  </conditionalFormatting>
  <conditionalFormatting sqref="O29:O35">
    <cfRule type="expression" dxfId="289" priority="312">
      <formula>(H29="X")</formula>
    </cfRule>
  </conditionalFormatting>
  <conditionalFormatting sqref="P29:P35">
    <cfRule type="expression" dxfId="288" priority="311">
      <formula>(H29="X")</formula>
    </cfRule>
  </conditionalFormatting>
  <conditionalFormatting sqref="J26:K26">
    <cfRule type="expression" dxfId="287" priority="310">
      <formula>(R26="x")</formula>
    </cfRule>
  </conditionalFormatting>
  <conditionalFormatting sqref="L26:P26">
    <cfRule type="expression" dxfId="286" priority="309">
      <formula>(T26="X")</formula>
    </cfRule>
  </conditionalFormatting>
  <conditionalFormatting sqref="J26">
    <cfRule type="expression" dxfId="285" priority="308">
      <formula>(H26="X")</formula>
    </cfRule>
  </conditionalFormatting>
  <conditionalFormatting sqref="K26">
    <cfRule type="expression" dxfId="284" priority="307">
      <formula>(H26="X")</formula>
    </cfRule>
  </conditionalFormatting>
  <conditionalFormatting sqref="L26">
    <cfRule type="expression" dxfId="283" priority="306">
      <formula>(H26="X")</formula>
    </cfRule>
  </conditionalFormatting>
  <conditionalFormatting sqref="M26">
    <cfRule type="expression" dxfId="282" priority="305">
      <formula>(H26="X")</formula>
    </cfRule>
  </conditionalFormatting>
  <conditionalFormatting sqref="N26">
    <cfRule type="expression" dxfId="281" priority="304">
      <formula>(H26="X")</formula>
    </cfRule>
  </conditionalFormatting>
  <conditionalFormatting sqref="O26">
    <cfRule type="expression" dxfId="280" priority="303">
      <formula>(H26="X")</formula>
    </cfRule>
  </conditionalFormatting>
  <conditionalFormatting sqref="P26">
    <cfRule type="expression" dxfId="279" priority="302">
      <formula>(H26="X")</formula>
    </cfRule>
  </conditionalFormatting>
  <conditionalFormatting sqref="L35">
    <cfRule type="expression" dxfId="278" priority="301">
      <formula>(T35="X")</formula>
    </cfRule>
  </conditionalFormatting>
  <conditionalFormatting sqref="L35">
    <cfRule type="expression" dxfId="277" priority="300">
      <formula>(H35="X")</formula>
    </cfRule>
  </conditionalFormatting>
  <conditionalFormatting sqref="F91:F93 F52:F81">
    <cfRule type="expression" dxfId="276" priority="299">
      <formula>COUNTIF(#REF!,"1")</formula>
    </cfRule>
  </conditionalFormatting>
  <conditionalFormatting sqref="E52:E53">
    <cfRule type="expression" dxfId="275" priority="298">
      <formula>COUNTIF(#REF!,"1")</formula>
    </cfRule>
  </conditionalFormatting>
  <conditionalFormatting sqref="X41:X53">
    <cfRule type="expression" dxfId="274" priority="277">
      <formula>(P41="X")</formula>
    </cfRule>
  </conditionalFormatting>
  <conditionalFormatting sqref="X41:X53">
    <cfRule type="expression" dxfId="273" priority="276">
      <formula>(H41="X")</formula>
    </cfRule>
  </conditionalFormatting>
  <conditionalFormatting sqref="R41:R53">
    <cfRule type="expression" dxfId="272" priority="275">
      <formula>(J41="X")</formula>
    </cfRule>
  </conditionalFormatting>
  <conditionalFormatting sqref="S41:S53">
    <cfRule type="expression" dxfId="271" priority="274">
      <formula>(K41="X")</formula>
    </cfRule>
  </conditionalFormatting>
  <conditionalFormatting sqref="T41:V53">
    <cfRule type="expression" dxfId="270" priority="273">
      <formula>(L41="X")</formula>
    </cfRule>
  </conditionalFormatting>
  <conditionalFormatting sqref="W41:W53">
    <cfRule type="expression" dxfId="269" priority="272">
      <formula>(O41="X")</formula>
    </cfRule>
  </conditionalFormatting>
  <conditionalFormatting sqref="J41:K42 J50:K53">
    <cfRule type="expression" dxfId="268" priority="271">
      <formula>(R41="x")</formula>
    </cfRule>
  </conditionalFormatting>
  <conditionalFormatting sqref="L41:P42 L50:P53">
    <cfRule type="expression" dxfId="267" priority="270">
      <formula>(T41="X")</formula>
    </cfRule>
  </conditionalFormatting>
  <conditionalFormatting sqref="J41:J42 J50:J53">
    <cfRule type="expression" dxfId="266" priority="269">
      <formula>(H41="X")</formula>
    </cfRule>
  </conditionalFormatting>
  <conditionalFormatting sqref="K41:K42 K50:K53">
    <cfRule type="expression" dxfId="265" priority="268">
      <formula>(H41="X")</formula>
    </cfRule>
  </conditionalFormatting>
  <conditionalFormatting sqref="L41:L42 L50:L53">
    <cfRule type="expression" dxfId="264" priority="267">
      <formula>(H41="X")</formula>
    </cfRule>
  </conditionalFormatting>
  <conditionalFormatting sqref="M41:M42 M50:M53">
    <cfRule type="expression" dxfId="263" priority="266">
      <formula>(H41="X")</formula>
    </cfRule>
  </conditionalFormatting>
  <conditionalFormatting sqref="N41:N42 N50:N53">
    <cfRule type="expression" dxfId="262" priority="265">
      <formula>(H41="X")</formula>
    </cfRule>
  </conditionalFormatting>
  <conditionalFormatting sqref="O41:O42 O50:O53">
    <cfRule type="expression" dxfId="261" priority="264">
      <formula>(H41="X")</formula>
    </cfRule>
  </conditionalFormatting>
  <conditionalFormatting sqref="P41:P42 P50:P53">
    <cfRule type="expression" dxfId="260" priority="263">
      <formula>(H41="X")</formula>
    </cfRule>
  </conditionalFormatting>
  <conditionalFormatting sqref="R41:R53">
    <cfRule type="expression" dxfId="259" priority="262">
      <formula>(H41="X")</formula>
    </cfRule>
  </conditionalFormatting>
  <conditionalFormatting sqref="S41:S53">
    <cfRule type="expression" dxfId="258" priority="261">
      <formula>(H41="X")</formula>
    </cfRule>
  </conditionalFormatting>
  <conditionalFormatting sqref="T41:T53">
    <cfRule type="expression" dxfId="257" priority="260">
      <formula>(H41="X")</formula>
    </cfRule>
  </conditionalFormatting>
  <conditionalFormatting sqref="U41:U53">
    <cfRule type="expression" dxfId="256" priority="259">
      <formula>(H41="X")</formula>
    </cfRule>
  </conditionalFormatting>
  <conditionalFormatting sqref="V41:V53">
    <cfRule type="expression" dxfId="255" priority="258">
      <formula>(H41="X")</formula>
    </cfRule>
  </conditionalFormatting>
  <conditionalFormatting sqref="W41:W53">
    <cfRule type="expression" dxfId="254" priority="257">
      <formula>(H41="X")</formula>
    </cfRule>
  </conditionalFormatting>
  <conditionalFormatting sqref="X40">
    <cfRule type="expression" dxfId="253" priority="256">
      <formula>(P40="X")</formula>
    </cfRule>
  </conditionalFormatting>
  <conditionalFormatting sqref="X40">
    <cfRule type="expression" dxfId="252" priority="255">
      <formula>(H40="X")</formula>
    </cfRule>
  </conditionalFormatting>
  <conditionalFormatting sqref="R40">
    <cfRule type="expression" dxfId="251" priority="254">
      <formula>(J40="X")</formula>
    </cfRule>
  </conditionalFormatting>
  <conditionalFormatting sqref="S40">
    <cfRule type="expression" dxfId="250" priority="253">
      <formula>(K40="X")</formula>
    </cfRule>
  </conditionalFormatting>
  <conditionalFormatting sqref="T40:V40">
    <cfRule type="expression" dxfId="249" priority="252">
      <formula>(L40="X")</formula>
    </cfRule>
  </conditionalFormatting>
  <conditionalFormatting sqref="W40">
    <cfRule type="expression" dxfId="248" priority="251">
      <formula>(O40="X")</formula>
    </cfRule>
  </conditionalFormatting>
  <conditionalFormatting sqref="R40">
    <cfRule type="expression" dxfId="247" priority="250">
      <formula>(H40="X")</formula>
    </cfRule>
  </conditionalFormatting>
  <conditionalFormatting sqref="S40">
    <cfRule type="expression" dxfId="246" priority="249">
      <formula>(H40="X")</formula>
    </cfRule>
  </conditionalFormatting>
  <conditionalFormatting sqref="T40">
    <cfRule type="expression" dxfId="245" priority="248">
      <formula>(H40="X")</formula>
    </cfRule>
  </conditionalFormatting>
  <conditionalFormatting sqref="U40">
    <cfRule type="expression" dxfId="244" priority="247">
      <formula>(H40="X")</formula>
    </cfRule>
  </conditionalFormatting>
  <conditionalFormatting sqref="V40">
    <cfRule type="expression" dxfId="243" priority="246">
      <formula>(H40="X")</formula>
    </cfRule>
  </conditionalFormatting>
  <conditionalFormatting sqref="W40">
    <cfRule type="expression" dxfId="242" priority="245">
      <formula>(H40="X")</formula>
    </cfRule>
  </conditionalFormatting>
  <conditionalFormatting sqref="J43:K49">
    <cfRule type="expression" dxfId="241" priority="244">
      <formula>(R43="x")</formula>
    </cfRule>
  </conditionalFormatting>
  <conditionalFormatting sqref="L43:P48 M49:P49">
    <cfRule type="expression" dxfId="240" priority="243">
      <formula>(T43="X")</formula>
    </cfRule>
  </conditionalFormatting>
  <conditionalFormatting sqref="J43:J49">
    <cfRule type="expression" dxfId="239" priority="242">
      <formula>(H43="X")</formula>
    </cfRule>
  </conditionalFormatting>
  <conditionalFormatting sqref="K43:K49">
    <cfRule type="expression" dxfId="238" priority="241">
      <formula>(H43="X")</formula>
    </cfRule>
  </conditionalFormatting>
  <conditionalFormatting sqref="L43:L48">
    <cfRule type="expression" dxfId="237" priority="240">
      <formula>(H43="X")</formula>
    </cfRule>
  </conditionalFormatting>
  <conditionalFormatting sqref="M43:M49">
    <cfRule type="expression" dxfId="236" priority="239">
      <formula>(H43="X")</formula>
    </cfRule>
  </conditionalFormatting>
  <conditionalFormatting sqref="N43:N49">
    <cfRule type="expression" dxfId="235" priority="238">
      <formula>(H43="X")</formula>
    </cfRule>
  </conditionalFormatting>
  <conditionalFormatting sqref="O43:O49">
    <cfRule type="expression" dxfId="234" priority="237">
      <formula>(H43="X")</formula>
    </cfRule>
  </conditionalFormatting>
  <conditionalFormatting sqref="P43:P49">
    <cfRule type="expression" dxfId="233" priority="236">
      <formula>(H43="X")</formula>
    </cfRule>
  </conditionalFormatting>
  <conditionalFormatting sqref="J40:K40">
    <cfRule type="expression" dxfId="232" priority="235">
      <formula>(R40="x")</formula>
    </cfRule>
  </conditionalFormatting>
  <conditionalFormatting sqref="L40:P40">
    <cfRule type="expression" dxfId="231" priority="234">
      <formula>(T40="X")</formula>
    </cfRule>
  </conditionalFormatting>
  <conditionalFormatting sqref="J40">
    <cfRule type="expression" dxfId="230" priority="233">
      <formula>(H40="X")</formula>
    </cfRule>
  </conditionalFormatting>
  <conditionalFormatting sqref="K40">
    <cfRule type="expression" dxfId="229" priority="232">
      <formula>(H40="X")</formula>
    </cfRule>
  </conditionalFormatting>
  <conditionalFormatting sqref="L40">
    <cfRule type="expression" dxfId="228" priority="231">
      <formula>(H40="X")</formula>
    </cfRule>
  </conditionalFormatting>
  <conditionalFormatting sqref="M40">
    <cfRule type="expression" dxfId="227" priority="230">
      <formula>(H40="X")</formula>
    </cfRule>
  </conditionalFormatting>
  <conditionalFormatting sqref="N40">
    <cfRule type="expression" dxfId="226" priority="229">
      <formula>(H40="X")</formula>
    </cfRule>
  </conditionalFormatting>
  <conditionalFormatting sqref="O40">
    <cfRule type="expression" dxfId="225" priority="228">
      <formula>(H40="X")</formula>
    </cfRule>
  </conditionalFormatting>
  <conditionalFormatting sqref="P40">
    <cfRule type="expression" dxfId="224" priority="227">
      <formula>(H40="X")</formula>
    </cfRule>
  </conditionalFormatting>
  <conditionalFormatting sqref="L49">
    <cfRule type="expression" dxfId="223" priority="226">
      <formula>(T49="X")</formula>
    </cfRule>
  </conditionalFormatting>
  <conditionalFormatting sqref="L49">
    <cfRule type="expression" dxfId="222" priority="225">
      <formula>(H49="X")</formula>
    </cfRule>
  </conditionalFormatting>
  <conditionalFormatting sqref="F85:F90">
    <cfRule type="expression" dxfId="221" priority="224">
      <formula>COUNTIF(#REF!,"1")</formula>
    </cfRule>
  </conditionalFormatting>
  <conditionalFormatting sqref="F82:F95">
    <cfRule type="expression" dxfId="220" priority="202">
      <formula>COUNTIF(#REF!,"1")</formula>
    </cfRule>
  </conditionalFormatting>
  <conditionalFormatting sqref="X55:X67">
    <cfRule type="expression" dxfId="219" priority="180">
      <formula>(P55="X")</formula>
    </cfRule>
  </conditionalFormatting>
  <conditionalFormatting sqref="X55:X67">
    <cfRule type="expression" dxfId="218" priority="179">
      <formula>(H55="X")</formula>
    </cfRule>
  </conditionalFormatting>
  <conditionalFormatting sqref="R55:R67">
    <cfRule type="expression" dxfId="217" priority="178">
      <formula>(J55="X")</formula>
    </cfRule>
  </conditionalFormatting>
  <conditionalFormatting sqref="S55:S67">
    <cfRule type="expression" dxfId="216" priority="177">
      <formula>(K55="X")</formula>
    </cfRule>
  </conditionalFormatting>
  <conditionalFormatting sqref="T55:V67">
    <cfRule type="expression" dxfId="215" priority="176">
      <formula>(L55="X")</formula>
    </cfRule>
  </conditionalFormatting>
  <conditionalFormatting sqref="W55:W67">
    <cfRule type="expression" dxfId="214" priority="175">
      <formula>(O55="X")</formula>
    </cfRule>
  </conditionalFormatting>
  <conditionalFormatting sqref="J55:K56 J64:K67">
    <cfRule type="expression" dxfId="213" priority="174">
      <formula>(R55="x")</formula>
    </cfRule>
  </conditionalFormatting>
  <conditionalFormatting sqref="L55:P56 L64:P67">
    <cfRule type="expression" dxfId="212" priority="173">
      <formula>(T55="X")</formula>
    </cfRule>
  </conditionalFormatting>
  <conditionalFormatting sqref="J55:J56 J64:J67">
    <cfRule type="expression" dxfId="211" priority="172">
      <formula>(H55="X")</formula>
    </cfRule>
  </conditionalFormatting>
  <conditionalFormatting sqref="K55:K56 K64:K67">
    <cfRule type="expression" dxfId="210" priority="171">
      <formula>(H55="X")</formula>
    </cfRule>
  </conditionalFormatting>
  <conditionalFormatting sqref="L55:L56 L64:L67">
    <cfRule type="expression" dxfId="209" priority="170">
      <formula>(H55="X")</formula>
    </cfRule>
  </conditionalFormatting>
  <conditionalFormatting sqref="M55:M56 M64:M67">
    <cfRule type="expression" dxfId="208" priority="169">
      <formula>(H55="X")</formula>
    </cfRule>
  </conditionalFormatting>
  <conditionalFormatting sqref="N55:N56 N64:N67">
    <cfRule type="expression" dxfId="207" priority="168">
      <formula>(H55="X")</formula>
    </cfRule>
  </conditionalFormatting>
  <conditionalFormatting sqref="O55:O56 O64:O67">
    <cfRule type="expression" dxfId="206" priority="167">
      <formula>(H55="X")</formula>
    </cfRule>
  </conditionalFormatting>
  <conditionalFormatting sqref="P55:P56 P64:P67">
    <cfRule type="expression" dxfId="205" priority="166">
      <formula>(H55="X")</formula>
    </cfRule>
  </conditionalFormatting>
  <conditionalFormatting sqref="R55:R67">
    <cfRule type="expression" dxfId="204" priority="165">
      <formula>(H55="X")</formula>
    </cfRule>
  </conditionalFormatting>
  <conditionalFormatting sqref="S55:S67">
    <cfRule type="expression" dxfId="203" priority="164">
      <formula>(H55="X")</formula>
    </cfRule>
  </conditionalFormatting>
  <conditionalFormatting sqref="T55:T67">
    <cfRule type="expression" dxfId="202" priority="163">
      <formula>(H55="X")</formula>
    </cfRule>
  </conditionalFormatting>
  <conditionalFormatting sqref="U55:U67">
    <cfRule type="expression" dxfId="201" priority="162">
      <formula>(H55="X")</formula>
    </cfRule>
  </conditionalFormatting>
  <conditionalFormatting sqref="V55:V67">
    <cfRule type="expression" dxfId="200" priority="161">
      <formula>(H55="X")</formula>
    </cfRule>
  </conditionalFormatting>
  <conditionalFormatting sqref="W55:W67">
    <cfRule type="expression" dxfId="199" priority="160">
      <formula>(H55="X")</formula>
    </cfRule>
  </conditionalFormatting>
  <conditionalFormatting sqref="X54">
    <cfRule type="expression" dxfId="198" priority="159">
      <formula>(P54="X")</formula>
    </cfRule>
  </conditionalFormatting>
  <conditionalFormatting sqref="X54">
    <cfRule type="expression" dxfId="197" priority="158">
      <formula>(H54="X")</formula>
    </cfRule>
  </conditionalFormatting>
  <conditionalFormatting sqref="R54">
    <cfRule type="expression" dxfId="196" priority="157">
      <formula>(J54="X")</formula>
    </cfRule>
  </conditionalFormatting>
  <conditionalFormatting sqref="S54">
    <cfRule type="expression" dxfId="195" priority="156">
      <formula>(K54="X")</formula>
    </cfRule>
  </conditionalFormatting>
  <conditionalFormatting sqref="T54:V54">
    <cfRule type="expression" dxfId="194" priority="155">
      <formula>(L54="X")</formula>
    </cfRule>
  </conditionalFormatting>
  <conditionalFormatting sqref="W54">
    <cfRule type="expression" dxfId="193" priority="154">
      <formula>(O54="X")</formula>
    </cfRule>
  </conditionalFormatting>
  <conditionalFormatting sqref="R54">
    <cfRule type="expression" dxfId="192" priority="153">
      <formula>(H54="X")</formula>
    </cfRule>
  </conditionalFormatting>
  <conditionalFormatting sqref="S54">
    <cfRule type="expression" dxfId="191" priority="152">
      <formula>(H54="X")</formula>
    </cfRule>
  </conditionalFormatting>
  <conditionalFormatting sqref="T54">
    <cfRule type="expression" dxfId="190" priority="151">
      <formula>(H54="X")</formula>
    </cfRule>
  </conditionalFormatting>
  <conditionalFormatting sqref="U54">
    <cfRule type="expression" dxfId="189" priority="150">
      <formula>(H54="X")</formula>
    </cfRule>
  </conditionalFormatting>
  <conditionalFormatting sqref="V54">
    <cfRule type="expression" dxfId="188" priority="149">
      <formula>(H54="X")</formula>
    </cfRule>
  </conditionalFormatting>
  <conditionalFormatting sqref="W54">
    <cfRule type="expression" dxfId="187" priority="148">
      <formula>(H54="X")</formula>
    </cfRule>
  </conditionalFormatting>
  <conditionalFormatting sqref="J57:K63">
    <cfRule type="expression" dxfId="186" priority="147">
      <formula>(R57="x")</formula>
    </cfRule>
  </conditionalFormatting>
  <conditionalFormatting sqref="L57:P62 M63:P63">
    <cfRule type="expression" dxfId="185" priority="146">
      <formula>(T57="X")</formula>
    </cfRule>
  </conditionalFormatting>
  <conditionalFormatting sqref="J57:J63">
    <cfRule type="expression" dxfId="184" priority="145">
      <formula>(H57="X")</formula>
    </cfRule>
  </conditionalFormatting>
  <conditionalFormatting sqref="K57:K63">
    <cfRule type="expression" dxfId="183" priority="144">
      <formula>(H57="X")</formula>
    </cfRule>
  </conditionalFormatting>
  <conditionalFormatting sqref="L57:L62">
    <cfRule type="expression" dxfId="182" priority="143">
      <formula>(H57="X")</formula>
    </cfRule>
  </conditionalFormatting>
  <conditionalFormatting sqref="M57:M63">
    <cfRule type="expression" dxfId="181" priority="142">
      <formula>(H57="X")</formula>
    </cfRule>
  </conditionalFormatting>
  <conditionalFormatting sqref="N57:N63">
    <cfRule type="expression" dxfId="180" priority="141">
      <formula>(H57="X")</formula>
    </cfRule>
  </conditionalFormatting>
  <conditionalFormatting sqref="O57:O63">
    <cfRule type="expression" dxfId="179" priority="140">
      <formula>(H57="X")</formula>
    </cfRule>
  </conditionalFormatting>
  <conditionalFormatting sqref="P57:P63">
    <cfRule type="expression" dxfId="178" priority="139">
      <formula>(H57="X")</formula>
    </cfRule>
  </conditionalFormatting>
  <conditionalFormatting sqref="J54:K54">
    <cfRule type="expression" dxfId="177" priority="138">
      <formula>(R54="x")</formula>
    </cfRule>
  </conditionalFormatting>
  <conditionalFormatting sqref="L54:P54">
    <cfRule type="expression" dxfId="176" priority="137">
      <formula>(T54="X")</formula>
    </cfRule>
  </conditionalFormatting>
  <conditionalFormatting sqref="J54">
    <cfRule type="expression" dxfId="175" priority="136">
      <formula>(H54="X")</formula>
    </cfRule>
  </conditionalFormatting>
  <conditionalFormatting sqref="K54">
    <cfRule type="expression" dxfId="174" priority="135">
      <formula>(H54="X")</formula>
    </cfRule>
  </conditionalFormatting>
  <conditionalFormatting sqref="L54">
    <cfRule type="expression" dxfId="173" priority="134">
      <formula>(H54="X")</formula>
    </cfRule>
  </conditionalFormatting>
  <conditionalFormatting sqref="M54">
    <cfRule type="expression" dxfId="172" priority="133">
      <formula>(H54="X")</formula>
    </cfRule>
  </conditionalFormatting>
  <conditionalFormatting sqref="N54">
    <cfRule type="expression" dxfId="171" priority="132">
      <formula>(H54="X")</formula>
    </cfRule>
  </conditionalFormatting>
  <conditionalFormatting sqref="O54">
    <cfRule type="expression" dxfId="170" priority="131">
      <formula>(H54="X")</formula>
    </cfRule>
  </conditionalFormatting>
  <conditionalFormatting sqref="P54">
    <cfRule type="expression" dxfId="169" priority="130">
      <formula>(H54="X")</formula>
    </cfRule>
  </conditionalFormatting>
  <conditionalFormatting sqref="L63">
    <cfRule type="expression" dxfId="168" priority="129">
      <formula>(T63="x")</formula>
    </cfRule>
  </conditionalFormatting>
  <conditionalFormatting sqref="L63">
    <cfRule type="expression" dxfId="167" priority="128">
      <formula>(I63="X")</formula>
    </cfRule>
  </conditionalFormatting>
  <conditionalFormatting sqref="X69:X81">
    <cfRule type="expression" dxfId="166" priority="127">
      <formula>(P69="X")</formula>
    </cfRule>
  </conditionalFormatting>
  <conditionalFormatting sqref="X69:X81">
    <cfRule type="expression" dxfId="165" priority="126">
      <formula>(H69="X")</formula>
    </cfRule>
  </conditionalFormatting>
  <conditionalFormatting sqref="R69:R81">
    <cfRule type="expression" dxfId="164" priority="125">
      <formula>(J69="X")</formula>
    </cfRule>
  </conditionalFormatting>
  <conditionalFormatting sqref="S69:S81">
    <cfRule type="expression" dxfId="163" priority="124">
      <formula>(K69="X")</formula>
    </cfRule>
  </conditionalFormatting>
  <conditionalFormatting sqref="T69:V81">
    <cfRule type="expression" dxfId="162" priority="123">
      <formula>(L69="X")</formula>
    </cfRule>
  </conditionalFormatting>
  <conditionalFormatting sqref="W69:W81">
    <cfRule type="expression" dxfId="161" priority="122">
      <formula>(O69="X")</formula>
    </cfRule>
  </conditionalFormatting>
  <conditionalFormatting sqref="J69:K70 J78:K81">
    <cfRule type="expression" dxfId="160" priority="121">
      <formula>(R69="x")</formula>
    </cfRule>
  </conditionalFormatting>
  <conditionalFormatting sqref="L69:P70 L78:P81">
    <cfRule type="expression" dxfId="159" priority="120">
      <formula>(T69="X")</formula>
    </cfRule>
  </conditionalFormatting>
  <conditionalFormatting sqref="J69:J70 J78:J81">
    <cfRule type="expression" dxfId="158" priority="119">
      <formula>(H69="X")</formula>
    </cfRule>
  </conditionalFormatting>
  <conditionalFormatting sqref="K69:K70 K78:K81">
    <cfRule type="expression" dxfId="157" priority="118">
      <formula>(H69="X")</formula>
    </cfRule>
  </conditionalFormatting>
  <conditionalFormatting sqref="L69:L70 L78:L81">
    <cfRule type="expression" dxfId="156" priority="117">
      <formula>(H69="X")</formula>
    </cfRule>
  </conditionalFormatting>
  <conditionalFormatting sqref="M69:M70 M78:M81">
    <cfRule type="expression" dxfId="155" priority="116">
      <formula>(H69="X")</formula>
    </cfRule>
  </conditionalFormatting>
  <conditionalFormatting sqref="N69:N70 N78:N81">
    <cfRule type="expression" dxfId="154" priority="115">
      <formula>(H69="X")</formula>
    </cfRule>
  </conditionalFormatting>
  <conditionalFormatting sqref="O69:O70 O78:O81">
    <cfRule type="expression" dxfId="153" priority="114">
      <formula>(H69="X")</formula>
    </cfRule>
  </conditionalFormatting>
  <conditionalFormatting sqref="P69:P70 P78:P81">
    <cfRule type="expression" dxfId="152" priority="113">
      <formula>(H69="X")</formula>
    </cfRule>
  </conditionalFormatting>
  <conditionalFormatting sqref="R69:R81">
    <cfRule type="expression" dxfId="151" priority="112">
      <formula>(H69="X")</formula>
    </cfRule>
  </conditionalFormatting>
  <conditionalFormatting sqref="S69:S81">
    <cfRule type="expression" dxfId="150" priority="111">
      <formula>(H69="X")</formula>
    </cfRule>
  </conditionalFormatting>
  <conditionalFormatting sqref="T69:T81">
    <cfRule type="expression" dxfId="149" priority="110">
      <formula>(H69="X")</formula>
    </cfRule>
  </conditionalFormatting>
  <conditionalFormatting sqref="U69:U81">
    <cfRule type="expression" dxfId="148" priority="109">
      <formula>(H69="X")</formula>
    </cfRule>
  </conditionalFormatting>
  <conditionalFormatting sqref="V69:V81">
    <cfRule type="expression" dxfId="147" priority="108">
      <formula>(H69="X")</formula>
    </cfRule>
  </conditionalFormatting>
  <conditionalFormatting sqref="W69:W81">
    <cfRule type="expression" dxfId="146" priority="107">
      <formula>(H69="X")</formula>
    </cfRule>
  </conditionalFormatting>
  <conditionalFormatting sqref="X68">
    <cfRule type="expression" dxfId="145" priority="106">
      <formula>(P68="X")</formula>
    </cfRule>
  </conditionalFormatting>
  <conditionalFormatting sqref="X68">
    <cfRule type="expression" dxfId="144" priority="105">
      <formula>(H68="X")</formula>
    </cfRule>
  </conditionalFormatting>
  <conditionalFormatting sqref="R68">
    <cfRule type="expression" dxfId="143" priority="104">
      <formula>(J68="X")</formula>
    </cfRule>
  </conditionalFormatting>
  <conditionalFormatting sqref="S68">
    <cfRule type="expression" dxfId="142" priority="103">
      <formula>(K68="X")</formula>
    </cfRule>
  </conditionalFormatting>
  <conditionalFormatting sqref="T68:V68">
    <cfRule type="expression" dxfId="141" priority="102">
      <formula>(L68="X")</formula>
    </cfRule>
  </conditionalFormatting>
  <conditionalFormatting sqref="W68">
    <cfRule type="expression" dxfId="140" priority="101">
      <formula>(O68="X")</formula>
    </cfRule>
  </conditionalFormatting>
  <conditionalFormatting sqref="R68">
    <cfRule type="expression" dxfId="139" priority="100">
      <formula>(H68="X")</formula>
    </cfRule>
  </conditionalFormatting>
  <conditionalFormatting sqref="S68">
    <cfRule type="expression" dxfId="138" priority="99">
      <formula>(H68="X")</formula>
    </cfRule>
  </conditionalFormatting>
  <conditionalFormatting sqref="T68">
    <cfRule type="expression" dxfId="137" priority="98">
      <formula>(H68="X")</formula>
    </cfRule>
  </conditionalFormatting>
  <conditionalFormatting sqref="U68">
    <cfRule type="expression" dxfId="136" priority="97">
      <formula>(H68="X")</formula>
    </cfRule>
  </conditionalFormatting>
  <conditionalFormatting sqref="V68">
    <cfRule type="expression" dxfId="135" priority="96">
      <formula>(H68="X")</formula>
    </cfRule>
  </conditionalFormatting>
  <conditionalFormatting sqref="W68">
    <cfRule type="expression" dxfId="134" priority="95">
      <formula>(H68="X")</formula>
    </cfRule>
  </conditionalFormatting>
  <conditionalFormatting sqref="J71:K77">
    <cfRule type="expression" dxfId="133" priority="94">
      <formula>(R71="x")</formula>
    </cfRule>
  </conditionalFormatting>
  <conditionalFormatting sqref="L71:P76 M77:P77">
    <cfRule type="expression" dxfId="132" priority="93">
      <formula>(T71="X")</formula>
    </cfRule>
  </conditionalFormatting>
  <conditionalFormatting sqref="J71:J77">
    <cfRule type="expression" dxfId="131" priority="92">
      <formula>(H71="X")</formula>
    </cfRule>
  </conditionalFormatting>
  <conditionalFormatting sqref="K71:K77">
    <cfRule type="expression" dxfId="130" priority="91">
      <formula>(H71="X")</formula>
    </cfRule>
  </conditionalFormatting>
  <conditionalFormatting sqref="L71:L76">
    <cfRule type="expression" dxfId="129" priority="90">
      <formula>(H71="X")</formula>
    </cfRule>
  </conditionalFormatting>
  <conditionalFormatting sqref="M71:M77">
    <cfRule type="expression" dxfId="128" priority="89">
      <formula>(H71="X")</formula>
    </cfRule>
  </conditionalFormatting>
  <conditionalFormatting sqref="N71:N77">
    <cfRule type="expression" dxfId="127" priority="88">
      <formula>(H71="X")</formula>
    </cfRule>
  </conditionalFormatting>
  <conditionalFormatting sqref="O71:O77">
    <cfRule type="expression" dxfId="126" priority="87">
      <formula>(H71="X")</formula>
    </cfRule>
  </conditionalFormatting>
  <conditionalFormatting sqref="P71:P77">
    <cfRule type="expression" dxfId="125" priority="86">
      <formula>(H71="X")</formula>
    </cfRule>
  </conditionalFormatting>
  <conditionalFormatting sqref="J68:K68">
    <cfRule type="expression" dxfId="124" priority="85">
      <formula>(R68="x")</formula>
    </cfRule>
  </conditionalFormatting>
  <conditionalFormatting sqref="L68:P68">
    <cfRule type="expression" dxfId="123" priority="84">
      <formula>(T68="X")</formula>
    </cfRule>
  </conditionalFormatting>
  <conditionalFormatting sqref="J68">
    <cfRule type="expression" dxfId="122" priority="83">
      <formula>(H68="X")</formula>
    </cfRule>
  </conditionalFormatting>
  <conditionalFormatting sqref="K68">
    <cfRule type="expression" dxfId="121" priority="82">
      <formula>(H68="X")</formula>
    </cfRule>
  </conditionalFormatting>
  <conditionalFormatting sqref="L68">
    <cfRule type="expression" dxfId="120" priority="81">
      <formula>(H68="X")</formula>
    </cfRule>
  </conditionalFormatting>
  <conditionalFormatting sqref="M68">
    <cfRule type="expression" dxfId="119" priority="80">
      <formula>(H68="X")</formula>
    </cfRule>
  </conditionalFormatting>
  <conditionalFormatting sqref="N68">
    <cfRule type="expression" dxfId="118" priority="79">
      <formula>(H68="X")</formula>
    </cfRule>
  </conditionalFormatting>
  <conditionalFormatting sqref="O68">
    <cfRule type="expression" dxfId="117" priority="78">
      <formula>(H68="X")</formula>
    </cfRule>
  </conditionalFormatting>
  <conditionalFormatting sqref="P68">
    <cfRule type="expression" dxfId="116" priority="77">
      <formula>(H68="X")</formula>
    </cfRule>
  </conditionalFormatting>
  <conditionalFormatting sqref="L77">
    <cfRule type="expression" dxfId="115" priority="76">
      <formula>(T77="X")</formula>
    </cfRule>
  </conditionalFormatting>
  <conditionalFormatting sqref="L77">
    <cfRule type="expression" dxfId="114" priority="75">
      <formula>(H77="X")</formula>
    </cfRule>
  </conditionalFormatting>
  <conditionalFormatting sqref="X83:X89 X91:X95">
    <cfRule type="expression" dxfId="113" priority="74">
      <formula>(P83="X")</formula>
    </cfRule>
  </conditionalFormatting>
  <conditionalFormatting sqref="X83:X89 X91:X95">
    <cfRule type="expression" dxfId="112" priority="73">
      <formula>(H83="X")</formula>
    </cfRule>
  </conditionalFormatting>
  <conditionalFormatting sqref="R83:R89 R91:R95">
    <cfRule type="expression" dxfId="111" priority="72">
      <formula>(J83="X")</formula>
    </cfRule>
  </conditionalFormatting>
  <conditionalFormatting sqref="S83:S89 S91:S95">
    <cfRule type="expression" dxfId="110" priority="71">
      <formula>(K83="X")</formula>
    </cfRule>
  </conditionalFormatting>
  <conditionalFormatting sqref="T83:V89 T91:V95">
    <cfRule type="expression" dxfId="109" priority="70">
      <formula>(L83="X")</formula>
    </cfRule>
  </conditionalFormatting>
  <conditionalFormatting sqref="W83:W89 W91:W95">
    <cfRule type="expression" dxfId="108" priority="69">
      <formula>(O83="X")</formula>
    </cfRule>
  </conditionalFormatting>
  <conditionalFormatting sqref="J83:K84 J92:K95">
    <cfRule type="expression" dxfId="107" priority="68">
      <formula>(R83="x")</formula>
    </cfRule>
  </conditionalFormatting>
  <conditionalFormatting sqref="L83:P84 L92:P95">
    <cfRule type="expression" dxfId="106" priority="67">
      <formula>(T83="X")</formula>
    </cfRule>
  </conditionalFormatting>
  <conditionalFormatting sqref="J83:J84 J92:J95">
    <cfRule type="expression" dxfId="105" priority="66">
      <formula>(H83="X")</formula>
    </cfRule>
  </conditionalFormatting>
  <conditionalFormatting sqref="K83:K84 K92:K95">
    <cfRule type="expression" dxfId="104" priority="65">
      <formula>(H83="X")</formula>
    </cfRule>
  </conditionalFormatting>
  <conditionalFormatting sqref="L83:L84 L92:L95">
    <cfRule type="expression" dxfId="103" priority="64">
      <formula>(H83="X")</formula>
    </cfRule>
  </conditionalFormatting>
  <conditionalFormatting sqref="M83:M84 M92:M95">
    <cfRule type="expression" dxfId="102" priority="63">
      <formula>(H83="X")</formula>
    </cfRule>
  </conditionalFormatting>
  <conditionalFormatting sqref="N83:N84 N92:N95">
    <cfRule type="expression" dxfId="101" priority="62">
      <formula>(H83="X")</formula>
    </cfRule>
  </conditionalFormatting>
  <conditionalFormatting sqref="O83:O84 O92:O95">
    <cfRule type="expression" dxfId="100" priority="61">
      <formula>(H83="X")</formula>
    </cfRule>
  </conditionalFormatting>
  <conditionalFormatting sqref="P83:P84 P92:P95">
    <cfRule type="expression" dxfId="99" priority="60">
      <formula>(H83="X")</formula>
    </cfRule>
  </conditionalFormatting>
  <conditionalFormatting sqref="R83:R89 R91:R95">
    <cfRule type="expression" dxfId="98" priority="59">
      <formula>(H83="X")</formula>
    </cfRule>
  </conditionalFormatting>
  <conditionalFormatting sqref="S83:S89 S91:S95">
    <cfRule type="expression" dxfId="97" priority="58">
      <formula>(H83="X")</formula>
    </cfRule>
  </conditionalFormatting>
  <conditionalFormatting sqref="T83:T89 T91:T95">
    <cfRule type="expression" dxfId="96" priority="57">
      <formula>(H83="X")</formula>
    </cfRule>
  </conditionalFormatting>
  <conditionalFormatting sqref="U83:U89 U91:U95">
    <cfRule type="expression" dxfId="95" priority="56">
      <formula>(H83="X")</formula>
    </cfRule>
  </conditionalFormatting>
  <conditionalFormatting sqref="V83:V89 V91:V95">
    <cfRule type="expression" dxfId="94" priority="55">
      <formula>(H83="X")</formula>
    </cfRule>
  </conditionalFormatting>
  <conditionalFormatting sqref="W83:W89 W91:W95">
    <cfRule type="expression" dxfId="93" priority="54">
      <formula>(H83="X")</formula>
    </cfRule>
  </conditionalFormatting>
  <conditionalFormatting sqref="X82">
    <cfRule type="expression" dxfId="92" priority="53">
      <formula>(P82="X")</formula>
    </cfRule>
  </conditionalFormatting>
  <conditionalFormatting sqref="X82">
    <cfRule type="expression" dxfId="91" priority="52">
      <formula>(H82="X")</formula>
    </cfRule>
  </conditionalFormatting>
  <conditionalFormatting sqref="R82">
    <cfRule type="expression" dxfId="90" priority="51">
      <formula>(J82="X")</formula>
    </cfRule>
  </conditionalFormatting>
  <conditionalFormatting sqref="S82">
    <cfRule type="expression" dxfId="89" priority="50">
      <formula>(K82="X")</formula>
    </cfRule>
  </conditionalFormatting>
  <conditionalFormatting sqref="T82:V82">
    <cfRule type="expression" dxfId="88" priority="49">
      <formula>(L82="X")</formula>
    </cfRule>
  </conditionalFormatting>
  <conditionalFormatting sqref="W82">
    <cfRule type="expression" dxfId="87" priority="48">
      <formula>(O82="X")</formula>
    </cfRule>
  </conditionalFormatting>
  <conditionalFormatting sqref="R82">
    <cfRule type="expression" dxfId="86" priority="47">
      <formula>(H82="X")</formula>
    </cfRule>
  </conditionalFormatting>
  <conditionalFormatting sqref="S82">
    <cfRule type="expression" dxfId="85" priority="46">
      <formula>(H82="X")</formula>
    </cfRule>
  </conditionalFormatting>
  <conditionalFormatting sqref="T82">
    <cfRule type="expression" dxfId="84" priority="45">
      <formula>(H82="X")</formula>
    </cfRule>
  </conditionalFormatting>
  <conditionalFormatting sqref="U82">
    <cfRule type="expression" dxfId="83" priority="44">
      <formula>(H82="X")</formula>
    </cfRule>
  </conditionalFormatting>
  <conditionalFormatting sqref="V82">
    <cfRule type="expression" dxfId="82" priority="43">
      <formula>(H82="X")</formula>
    </cfRule>
  </conditionalFormatting>
  <conditionalFormatting sqref="W82">
    <cfRule type="expression" dxfId="81" priority="42">
      <formula>(H82="X")</formula>
    </cfRule>
  </conditionalFormatting>
  <conditionalFormatting sqref="J85:K89 J91:K91">
    <cfRule type="expression" dxfId="80" priority="41">
      <formula>(R85="x")</formula>
    </cfRule>
  </conditionalFormatting>
  <conditionalFormatting sqref="L85:P89 M91:P91">
    <cfRule type="expression" dxfId="79" priority="40">
      <formula>(T85="X")</formula>
    </cfRule>
  </conditionalFormatting>
  <conditionalFormatting sqref="J85:J89 J91">
    <cfRule type="expression" dxfId="78" priority="39">
      <formula>(H85="X")</formula>
    </cfRule>
  </conditionalFormatting>
  <conditionalFormatting sqref="K85:K89 K91">
    <cfRule type="expression" dxfId="77" priority="38">
      <formula>(H85="X")</formula>
    </cfRule>
  </conditionalFormatting>
  <conditionalFormatting sqref="L85:L89">
    <cfRule type="expression" dxfId="76" priority="37">
      <formula>(H85="X")</formula>
    </cfRule>
  </conditionalFormatting>
  <conditionalFormatting sqref="M85:M89 M91">
    <cfRule type="expression" dxfId="75" priority="36">
      <formula>(H85="X")</formula>
    </cfRule>
  </conditionalFormatting>
  <conditionalFormatting sqref="N85:N89 N91">
    <cfRule type="expression" dxfId="74" priority="35">
      <formula>(H85="X")</formula>
    </cfRule>
  </conditionalFormatting>
  <conditionalFormatting sqref="O85:O89 O91">
    <cfRule type="expression" dxfId="73" priority="34">
      <formula>(H85="X")</formula>
    </cfRule>
  </conditionalFormatting>
  <conditionalFormatting sqref="P85:P89 P91">
    <cfRule type="expression" dxfId="72" priority="33">
      <formula>(H85="X")</formula>
    </cfRule>
  </conditionalFormatting>
  <conditionalFormatting sqref="J82:K82">
    <cfRule type="expression" dxfId="71" priority="32">
      <formula>(R82="x")</formula>
    </cfRule>
  </conditionalFormatting>
  <conditionalFormatting sqref="L82:P82">
    <cfRule type="expression" dxfId="70" priority="31">
      <formula>(T82="X")</formula>
    </cfRule>
  </conditionalFormatting>
  <conditionalFormatting sqref="J82">
    <cfRule type="expression" dxfId="69" priority="30">
      <formula>(H82="X")</formula>
    </cfRule>
  </conditionalFormatting>
  <conditionalFormatting sqref="K82">
    <cfRule type="expression" dxfId="68" priority="29">
      <formula>(H82="X")</formula>
    </cfRule>
  </conditionalFormatting>
  <conditionalFormatting sqref="L82">
    <cfRule type="expression" dxfId="67" priority="28">
      <formula>(H82="X")</formula>
    </cfRule>
  </conditionalFormatting>
  <conditionalFormatting sqref="M82">
    <cfRule type="expression" dxfId="66" priority="27">
      <formula>(H82="X")</formula>
    </cfRule>
  </conditionalFormatting>
  <conditionalFormatting sqref="N82">
    <cfRule type="expression" dxfId="65" priority="26">
      <formula>(H82="X")</formula>
    </cfRule>
  </conditionalFormatting>
  <conditionalFormatting sqref="O82">
    <cfRule type="expression" dxfId="64" priority="25">
      <formula>(H82="X")</formula>
    </cfRule>
  </conditionalFormatting>
  <conditionalFormatting sqref="P82">
    <cfRule type="expression" dxfId="63" priority="24">
      <formula>(H82="X")</formula>
    </cfRule>
  </conditionalFormatting>
  <conditionalFormatting sqref="L91">
    <cfRule type="expression" dxfId="62" priority="23">
      <formula>(T91="X")</formula>
    </cfRule>
  </conditionalFormatting>
  <conditionalFormatting sqref="L91">
    <cfRule type="expression" dxfId="61" priority="22">
      <formula>(H91="X")</formula>
    </cfRule>
  </conditionalFormatting>
  <conditionalFormatting sqref="X90">
    <cfRule type="expression" dxfId="60" priority="21">
      <formula>(P90="X")</formula>
    </cfRule>
  </conditionalFormatting>
  <conditionalFormatting sqref="X90">
    <cfRule type="expression" dxfId="59" priority="20">
      <formula>(H90="X")</formula>
    </cfRule>
  </conditionalFormatting>
  <conditionalFormatting sqref="R90">
    <cfRule type="expression" dxfId="58" priority="19">
      <formula>(J90="X")</formula>
    </cfRule>
  </conditionalFormatting>
  <conditionalFormatting sqref="S90">
    <cfRule type="expression" dxfId="57" priority="18">
      <formula>(K90="X")</formula>
    </cfRule>
  </conditionalFormatting>
  <conditionalFormatting sqref="T90:V90">
    <cfRule type="expression" dxfId="56" priority="17">
      <formula>(L90="X")</formula>
    </cfRule>
  </conditionalFormatting>
  <conditionalFormatting sqref="W90">
    <cfRule type="expression" dxfId="55" priority="16">
      <formula>(O90="X")</formula>
    </cfRule>
  </conditionalFormatting>
  <conditionalFormatting sqref="R90">
    <cfRule type="expression" dxfId="54" priority="15">
      <formula>(H90="X")</formula>
    </cfRule>
  </conditionalFormatting>
  <conditionalFormatting sqref="S90">
    <cfRule type="expression" dxfId="53" priority="14">
      <formula>(H90="X")</formula>
    </cfRule>
  </conditionalFormatting>
  <conditionalFormatting sqref="T90">
    <cfRule type="expression" dxfId="52" priority="13">
      <formula>(H90="X")</formula>
    </cfRule>
  </conditionalFormatting>
  <conditionalFormatting sqref="U90">
    <cfRule type="expression" dxfId="51" priority="12">
      <formula>(H90="X")</formula>
    </cfRule>
  </conditionalFormatting>
  <conditionalFormatting sqref="V90">
    <cfRule type="expression" dxfId="50" priority="11">
      <formula>(H90="X")</formula>
    </cfRule>
  </conditionalFormatting>
  <conditionalFormatting sqref="W90">
    <cfRule type="expression" dxfId="49" priority="10">
      <formula>(H90="X")</formula>
    </cfRule>
  </conditionalFormatting>
  <conditionalFormatting sqref="J90:K90">
    <cfRule type="expression" dxfId="48" priority="9">
      <formula>(R90="x")</formula>
    </cfRule>
  </conditionalFormatting>
  <conditionalFormatting sqref="L90:P90">
    <cfRule type="expression" dxfId="47" priority="8">
      <formula>(T90="X")</formula>
    </cfRule>
  </conditionalFormatting>
  <conditionalFormatting sqref="J90">
    <cfRule type="expression" dxfId="46" priority="7">
      <formula>(H90="X")</formula>
    </cfRule>
  </conditionalFormatting>
  <conditionalFormatting sqref="K90">
    <cfRule type="expression" dxfId="45" priority="6">
      <formula>(H90="X")</formula>
    </cfRule>
  </conditionalFormatting>
  <conditionalFormatting sqref="L90">
    <cfRule type="expression" dxfId="44" priority="5">
      <formula>(H90="X")</formula>
    </cfRule>
  </conditionalFormatting>
  <conditionalFormatting sqref="M90">
    <cfRule type="expression" dxfId="43" priority="4">
      <formula>(H90="X")</formula>
    </cfRule>
  </conditionalFormatting>
  <conditionalFormatting sqref="N90">
    <cfRule type="expression" dxfId="42" priority="3">
      <formula>(H90="X")</formula>
    </cfRule>
  </conditionalFormatting>
  <conditionalFormatting sqref="O90">
    <cfRule type="expression" dxfId="41" priority="2">
      <formula>(H90="X")</formula>
    </cfRule>
  </conditionalFormatting>
  <conditionalFormatting sqref="P90">
    <cfRule type="expression" dxfId="40" priority="1">
      <formula>(H90="X")</formula>
    </cfRule>
  </conditionalFormatting>
  <pageMargins left="0.25" right="0.25" top="0.75" bottom="0.75" header="0.3" footer="0.3"/>
  <pageSetup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X317"/>
  <sheetViews>
    <sheetView showGridLines="0" zoomScaleNormal="100" zoomScaleSheetLayoutView="100" workbookViewId="0">
      <pane ySplit="7" topLeftCell="A8" activePane="bottomLeft" state="frozen"/>
      <selection activeCell="B11" sqref="B11"/>
      <selection pane="bottomLeft" activeCell="A8" sqref="A8:C8"/>
    </sheetView>
  </sheetViews>
  <sheetFormatPr baseColWidth="10" defaultColWidth="11.42578125" defaultRowHeight="14.25" x14ac:dyDescent="0.2"/>
  <cols>
    <col min="1" max="1" width="13.5703125" style="16" customWidth="1"/>
    <col min="2" max="2" width="12" style="169" customWidth="1"/>
    <col min="3" max="3" width="16.42578125" style="16" customWidth="1"/>
    <col min="4" max="4" width="57.5703125" style="115" customWidth="1"/>
    <col min="5" max="5" width="15.28515625" style="145" bestFit="1" customWidth="1"/>
    <col min="6" max="6" width="7.5703125" style="115" customWidth="1"/>
    <col min="7" max="7" width="10.140625" style="115" bestFit="1" customWidth="1"/>
    <col min="8" max="8" width="5.140625" style="115" customWidth="1"/>
    <col min="9" max="15" width="3.7109375" style="16" customWidth="1"/>
    <col min="16" max="16" width="5.42578125" style="16" customWidth="1"/>
    <col min="17" max="23" width="3.7109375" style="16" customWidth="1"/>
    <col min="24" max="24" width="30" style="16" customWidth="1"/>
    <col min="25" max="16384" width="11.42578125" style="16"/>
  </cols>
  <sheetData>
    <row r="1" spans="1:24" s="12" customFormat="1" ht="15.75" x14ac:dyDescent="0.25">
      <c r="B1" s="17"/>
      <c r="D1" s="557" t="s">
        <v>134</v>
      </c>
      <c r="E1" s="557"/>
      <c r="F1" s="557"/>
      <c r="G1" s="557"/>
      <c r="H1" s="557"/>
      <c r="I1" s="557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</row>
    <row r="2" spans="1:24" ht="54" customHeight="1" x14ac:dyDescent="0.2">
      <c r="A2" s="559" t="s">
        <v>142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</row>
    <row r="3" spans="1:24" ht="15.75" thickBot="1" x14ac:dyDescent="0.25">
      <c r="A3" s="261"/>
      <c r="B3" s="262"/>
      <c r="C3" s="261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</row>
    <row r="4" spans="1:24" ht="12" customHeight="1" x14ac:dyDescent="0.2">
      <c r="A4" s="560" t="s">
        <v>114</v>
      </c>
      <c r="B4" s="561" t="s">
        <v>120</v>
      </c>
      <c r="C4" s="561" t="s">
        <v>119</v>
      </c>
      <c r="D4" s="562" t="s">
        <v>131</v>
      </c>
      <c r="E4" s="562" t="s">
        <v>132</v>
      </c>
      <c r="F4" s="562" t="s">
        <v>51</v>
      </c>
      <c r="G4" s="565" t="s">
        <v>103</v>
      </c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6"/>
      <c r="X4" s="562" t="s">
        <v>133</v>
      </c>
    </row>
    <row r="5" spans="1:24" ht="12" customHeight="1" x14ac:dyDescent="0.2">
      <c r="A5" s="560"/>
      <c r="B5" s="561"/>
      <c r="C5" s="561"/>
      <c r="D5" s="563"/>
      <c r="E5" s="563"/>
      <c r="F5" s="563"/>
      <c r="G5" s="534" t="s">
        <v>105</v>
      </c>
      <c r="H5" s="534" t="s">
        <v>106</v>
      </c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68"/>
      <c r="X5" s="563"/>
    </row>
    <row r="6" spans="1:24" ht="12" customHeight="1" x14ac:dyDescent="0.2">
      <c r="A6" s="560"/>
      <c r="B6" s="561"/>
      <c r="C6" s="561"/>
      <c r="D6" s="563"/>
      <c r="E6" s="563"/>
      <c r="F6" s="563"/>
      <c r="G6" s="534"/>
      <c r="H6" s="569" t="s">
        <v>107</v>
      </c>
      <c r="I6" s="569"/>
      <c r="J6" s="569"/>
      <c r="K6" s="569"/>
      <c r="L6" s="569"/>
      <c r="M6" s="569"/>
      <c r="N6" s="569"/>
      <c r="O6" s="569"/>
      <c r="P6" s="570" t="s">
        <v>108</v>
      </c>
      <c r="Q6" s="570"/>
      <c r="R6" s="570"/>
      <c r="S6" s="570"/>
      <c r="T6" s="570"/>
      <c r="U6" s="570"/>
      <c r="V6" s="570"/>
      <c r="W6" s="571"/>
      <c r="X6" s="563"/>
    </row>
    <row r="7" spans="1:24" x14ac:dyDescent="0.2">
      <c r="A7" s="560"/>
      <c r="B7" s="561"/>
      <c r="C7" s="561"/>
      <c r="D7" s="564"/>
      <c r="E7" s="564"/>
      <c r="F7" s="564"/>
      <c r="G7" s="567"/>
      <c r="H7" s="102" t="s">
        <v>109</v>
      </c>
      <c r="I7" s="102" t="s">
        <v>8</v>
      </c>
      <c r="J7" s="102" t="s">
        <v>1</v>
      </c>
      <c r="K7" s="102" t="s">
        <v>2</v>
      </c>
      <c r="L7" s="102" t="s">
        <v>3</v>
      </c>
      <c r="M7" s="102" t="s">
        <v>4</v>
      </c>
      <c r="N7" s="102" t="s">
        <v>5</v>
      </c>
      <c r="O7" s="102" t="s">
        <v>6</v>
      </c>
      <c r="P7" s="103" t="s">
        <v>109</v>
      </c>
      <c r="Q7" s="103" t="s">
        <v>8</v>
      </c>
      <c r="R7" s="103" t="s">
        <v>1</v>
      </c>
      <c r="S7" s="103" t="s">
        <v>2</v>
      </c>
      <c r="T7" s="103" t="s">
        <v>3</v>
      </c>
      <c r="U7" s="103" t="s">
        <v>4</v>
      </c>
      <c r="V7" s="103" t="s">
        <v>5</v>
      </c>
      <c r="W7" s="104" t="s">
        <v>6</v>
      </c>
      <c r="X7" s="564"/>
    </row>
    <row r="8" spans="1:24" ht="33.75" x14ac:dyDescent="0.2">
      <c r="A8" s="209" t="s">
        <v>171</v>
      </c>
      <c r="B8" s="206" t="s">
        <v>122</v>
      </c>
      <c r="C8" s="207">
        <v>43868</v>
      </c>
      <c r="D8" s="311" t="s">
        <v>256</v>
      </c>
      <c r="E8" s="312" t="s">
        <v>17</v>
      </c>
      <c r="F8" s="306">
        <v>2</v>
      </c>
      <c r="G8" s="9" t="s">
        <v>167</v>
      </c>
      <c r="H8" s="307" t="str">
        <f t="shared" ref="H8:H9" si="0">IF(G8="X"," ",(COUNTIF(I8:O8,"X")))</f>
        <v xml:space="preserve"> </v>
      </c>
      <c r="I8" s="20"/>
      <c r="J8" s="20"/>
      <c r="K8" s="10"/>
      <c r="L8" s="121"/>
      <c r="M8" s="10"/>
      <c r="N8" s="10"/>
      <c r="O8" s="11"/>
      <c r="P8" s="308" t="str">
        <f t="shared" ref="P8:P9" si="1">IF(G8="X"," ",(COUNTIF(Q8:W8,"X")))</f>
        <v xml:space="preserve"> </v>
      </c>
      <c r="Q8" s="20"/>
      <c r="R8" s="20"/>
      <c r="S8" s="10"/>
      <c r="T8" s="10"/>
      <c r="U8" s="10"/>
      <c r="V8" s="10"/>
      <c r="W8" s="309"/>
      <c r="X8" s="391" t="s">
        <v>252</v>
      </c>
    </row>
    <row r="9" spans="1:24" ht="33.75" x14ac:dyDescent="0.2">
      <c r="A9" s="209" t="s">
        <v>171</v>
      </c>
      <c r="B9" s="206" t="s">
        <v>122</v>
      </c>
      <c r="C9" s="207">
        <v>43868</v>
      </c>
      <c r="D9" s="311" t="s">
        <v>257</v>
      </c>
      <c r="E9" s="312" t="s">
        <v>17</v>
      </c>
      <c r="F9" s="306">
        <v>3</v>
      </c>
      <c r="G9" s="9" t="s">
        <v>167</v>
      </c>
      <c r="H9" s="307" t="str">
        <f t="shared" si="0"/>
        <v xml:space="preserve"> </v>
      </c>
      <c r="I9" s="20"/>
      <c r="J9" s="20"/>
      <c r="K9" s="10"/>
      <c r="L9" s="121"/>
      <c r="M9" s="10"/>
      <c r="N9" s="10"/>
      <c r="O9" s="11"/>
      <c r="P9" s="308" t="str">
        <f t="shared" si="1"/>
        <v xml:space="preserve"> </v>
      </c>
      <c r="Q9" s="20"/>
      <c r="R9" s="20"/>
      <c r="S9" s="10"/>
      <c r="T9" s="10"/>
      <c r="U9" s="10"/>
      <c r="V9" s="10"/>
      <c r="W9" s="309"/>
      <c r="X9" s="310"/>
    </row>
    <row r="10" spans="1:24" x14ac:dyDescent="0.2">
      <c r="A10" s="122"/>
      <c r="B10" s="170"/>
      <c r="C10" s="122"/>
      <c r="D10" s="105"/>
      <c r="E10" s="106" t="s">
        <v>110</v>
      </c>
      <c r="F10" s="106"/>
      <c r="G10" s="107">
        <f>COUNTIF(G8:G9,"X")</f>
        <v>2</v>
      </c>
      <c r="H10" s="108">
        <f>COUNTIF(H8:H9,"&gt;0")</f>
        <v>0</v>
      </c>
      <c r="I10" s="109"/>
      <c r="J10" s="109"/>
      <c r="K10" s="110"/>
      <c r="L10" s="110"/>
      <c r="M10" s="110"/>
      <c r="N10" s="110"/>
      <c r="O10" s="111"/>
      <c r="P10" s="112">
        <f>COUNTIF(P8:P9,"&gt;0")</f>
        <v>0</v>
      </c>
      <c r="Q10" s="109"/>
      <c r="R10" s="109"/>
      <c r="S10" s="110"/>
      <c r="T10" s="110"/>
      <c r="U10" s="110"/>
      <c r="V10" s="110"/>
      <c r="W10" s="113"/>
      <c r="X10" s="114"/>
    </row>
    <row r="18" spans="1:24" s="115" customFormat="1" hidden="1" x14ac:dyDescent="0.2">
      <c r="A18" s="16"/>
      <c r="B18" s="169"/>
      <c r="C18" s="16"/>
      <c r="E18" s="145" t="s">
        <v>10</v>
      </c>
      <c r="F18" s="116">
        <v>1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s="115" customFormat="1" hidden="1" x14ac:dyDescent="0.2">
      <c r="A19" s="16"/>
      <c r="B19" s="169"/>
      <c r="C19" s="16"/>
      <c r="E19" s="145" t="s">
        <v>14</v>
      </c>
      <c r="F19" s="116">
        <v>2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s="115" customFormat="1" hidden="1" x14ac:dyDescent="0.2">
      <c r="A20" s="16"/>
      <c r="B20" s="169"/>
      <c r="C20" s="16"/>
      <c r="E20" s="145" t="s">
        <v>15</v>
      </c>
      <c r="F20" s="116">
        <v>3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s="115" customFormat="1" hidden="1" x14ac:dyDescent="0.2">
      <c r="A21" s="16"/>
      <c r="B21" s="169"/>
      <c r="C21" s="16"/>
      <c r="E21" s="145" t="s">
        <v>16</v>
      </c>
      <c r="F21" s="116">
        <v>4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s="115" customFormat="1" hidden="1" x14ac:dyDescent="0.2">
      <c r="A22" s="16"/>
      <c r="B22" s="169"/>
      <c r="C22" s="16"/>
      <c r="E22" s="145" t="s">
        <v>17</v>
      </c>
      <c r="F22" s="116">
        <v>5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s="115" customFormat="1" hidden="1" x14ac:dyDescent="0.2">
      <c r="A23" s="16"/>
      <c r="B23" s="169"/>
      <c r="C23" s="16"/>
      <c r="E23" s="145" t="s">
        <v>19</v>
      </c>
      <c r="F23" s="116">
        <v>6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s="115" customFormat="1" hidden="1" x14ac:dyDescent="0.2">
      <c r="A24" s="16"/>
      <c r="B24" s="169"/>
      <c r="C24" s="16"/>
      <c r="E24" s="145" t="s">
        <v>21</v>
      </c>
      <c r="F24" s="116">
        <v>7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s="115" customFormat="1" hidden="1" x14ac:dyDescent="0.2">
      <c r="A25" s="16"/>
      <c r="B25" s="169"/>
      <c r="C25" s="16"/>
      <c r="E25" s="145" t="s">
        <v>23</v>
      </c>
      <c r="F25" s="116">
        <v>8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s="115" customFormat="1" hidden="1" x14ac:dyDescent="0.2">
      <c r="A26" s="16"/>
      <c r="B26" s="169"/>
      <c r="C26" s="16"/>
      <c r="E26" s="145" t="s">
        <v>24</v>
      </c>
      <c r="F26" s="116">
        <v>9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s="115" customFormat="1" hidden="1" x14ac:dyDescent="0.2">
      <c r="A27" s="16"/>
      <c r="B27" s="169"/>
      <c r="C27" s="16"/>
      <c r="E27" s="145" t="s">
        <v>25</v>
      </c>
      <c r="F27" s="116">
        <v>10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s="115" customFormat="1" hidden="1" x14ac:dyDescent="0.2">
      <c r="A28" s="16"/>
      <c r="B28" s="169"/>
      <c r="C28" s="16"/>
      <c r="E28" s="145" t="s">
        <v>27</v>
      </c>
      <c r="F28" s="116">
        <v>11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s="115" customFormat="1" hidden="1" x14ac:dyDescent="0.2">
      <c r="A29" s="16"/>
      <c r="B29" s="169"/>
      <c r="C29" s="16"/>
      <c r="E29" s="145" t="s">
        <v>26</v>
      </c>
      <c r="F29" s="116">
        <v>12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s="115" customFormat="1" hidden="1" x14ac:dyDescent="0.2">
      <c r="A30" s="16"/>
      <c r="B30" s="169"/>
      <c r="C30" s="16"/>
      <c r="E30" s="145" t="s">
        <v>28</v>
      </c>
      <c r="F30" s="116">
        <v>13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s="115" customFormat="1" hidden="1" x14ac:dyDescent="0.2">
      <c r="A31" s="16"/>
      <c r="B31" s="169"/>
      <c r="C31" s="16"/>
      <c r="E31" s="145" t="s">
        <v>29</v>
      </c>
      <c r="F31" s="116">
        <v>14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s="115" customFormat="1" hidden="1" x14ac:dyDescent="0.2">
      <c r="A32" s="16"/>
      <c r="B32" s="169"/>
      <c r="C32" s="16"/>
      <c r="E32" s="145" t="s">
        <v>30</v>
      </c>
      <c r="F32" s="116">
        <v>15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s="115" customFormat="1" hidden="1" x14ac:dyDescent="0.2">
      <c r="A33" s="16"/>
      <c r="B33" s="169"/>
      <c r="C33" s="16"/>
      <c r="E33" s="145" t="s">
        <v>31</v>
      </c>
      <c r="F33" s="116">
        <v>16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s="115" customFormat="1" hidden="1" x14ac:dyDescent="0.2">
      <c r="A34" s="16"/>
      <c r="B34" s="169"/>
      <c r="C34" s="16"/>
      <c r="E34" s="145" t="s">
        <v>32</v>
      </c>
      <c r="F34" s="116">
        <v>17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s="115" customFormat="1" hidden="1" x14ac:dyDescent="0.2">
      <c r="A35" s="16"/>
      <c r="B35" s="169"/>
      <c r="C35" s="16"/>
      <c r="E35" s="145" t="s">
        <v>33</v>
      </c>
      <c r="F35" s="116">
        <v>18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s="115" customFormat="1" hidden="1" x14ac:dyDescent="0.2">
      <c r="A36" s="16"/>
      <c r="B36" s="169"/>
      <c r="C36" s="16"/>
      <c r="E36" s="145" t="s">
        <v>34</v>
      </c>
      <c r="F36" s="116">
        <v>19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s="115" customFormat="1" hidden="1" x14ac:dyDescent="0.2">
      <c r="A37" s="16"/>
      <c r="B37" s="169"/>
      <c r="C37" s="16"/>
      <c r="E37" s="145" t="s">
        <v>35</v>
      </c>
      <c r="F37" s="116">
        <v>20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s="115" customFormat="1" hidden="1" x14ac:dyDescent="0.2">
      <c r="A38" s="16"/>
      <c r="B38" s="169"/>
      <c r="C38" s="16"/>
      <c r="E38" s="145" t="s">
        <v>36</v>
      </c>
      <c r="F38" s="116">
        <v>21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s="115" customFormat="1" hidden="1" x14ac:dyDescent="0.2">
      <c r="A39" s="16"/>
      <c r="B39" s="169"/>
      <c r="C39" s="16"/>
      <c r="E39" s="145" t="s">
        <v>37</v>
      </c>
      <c r="F39" s="116">
        <v>22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s="115" customFormat="1" hidden="1" x14ac:dyDescent="0.2">
      <c r="A40" s="16"/>
      <c r="B40" s="169"/>
      <c r="C40" s="16"/>
      <c r="E40" s="145" t="s">
        <v>38</v>
      </c>
      <c r="F40" s="116">
        <v>23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s="115" customFormat="1" hidden="1" x14ac:dyDescent="0.2">
      <c r="A41" s="16"/>
      <c r="B41" s="169"/>
      <c r="C41" s="16"/>
      <c r="E41" s="145" t="s">
        <v>39</v>
      </c>
      <c r="F41" s="116">
        <v>24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s="115" customFormat="1" hidden="1" x14ac:dyDescent="0.2">
      <c r="A42" s="16"/>
      <c r="B42" s="169"/>
      <c r="C42" s="16"/>
      <c r="E42" s="145" t="s">
        <v>40</v>
      </c>
      <c r="F42" s="116">
        <v>25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s="115" customFormat="1" hidden="1" x14ac:dyDescent="0.2">
      <c r="A43" s="16"/>
      <c r="B43" s="169"/>
      <c r="C43" s="16"/>
      <c r="E43" s="145" t="s">
        <v>41</v>
      </c>
      <c r="F43" s="116">
        <v>26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s="115" customFormat="1" hidden="1" x14ac:dyDescent="0.2">
      <c r="A44" s="16"/>
      <c r="B44" s="169"/>
      <c r="C44" s="16"/>
      <c r="E44" s="145" t="s">
        <v>42</v>
      </c>
      <c r="F44" s="116">
        <v>27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s="115" customFormat="1" hidden="1" x14ac:dyDescent="0.2">
      <c r="A45" s="16"/>
      <c r="B45" s="169"/>
      <c r="C45" s="16"/>
      <c r="E45" s="145" t="s">
        <v>43</v>
      </c>
      <c r="F45" s="116">
        <v>28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s="115" customFormat="1" hidden="1" x14ac:dyDescent="0.2">
      <c r="A46" s="16"/>
      <c r="B46" s="169"/>
      <c r="C46" s="16"/>
      <c r="E46" s="145" t="s">
        <v>44</v>
      </c>
      <c r="F46" s="116">
        <v>29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s="115" customFormat="1" hidden="1" x14ac:dyDescent="0.2">
      <c r="A47" s="16"/>
      <c r="B47" s="169"/>
      <c r="C47" s="16"/>
      <c r="E47" s="145" t="s">
        <v>45</v>
      </c>
      <c r="F47" s="116">
        <v>30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s="115" customFormat="1" hidden="1" x14ac:dyDescent="0.2">
      <c r="A48" s="16"/>
      <c r="B48" s="169"/>
      <c r="C48" s="16"/>
      <c r="E48" s="145" t="s">
        <v>46</v>
      </c>
      <c r="F48" s="116">
        <v>31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s="115" customFormat="1" hidden="1" x14ac:dyDescent="0.2">
      <c r="A49" s="16"/>
      <c r="B49" s="169"/>
      <c r="C49" s="16"/>
      <c r="E49" s="145" t="s">
        <v>47</v>
      </c>
      <c r="F49" s="116">
        <v>32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s="115" customFormat="1" ht="15" hidden="1" x14ac:dyDescent="0.25">
      <c r="A50" s="16"/>
      <c r="B50" s="169"/>
      <c r="C50" s="16"/>
      <c r="E50" s="146"/>
      <c r="F50" s="116">
        <v>33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s="115" customFormat="1" ht="15" hidden="1" x14ac:dyDescent="0.25">
      <c r="A51" s="16"/>
      <c r="B51" s="169"/>
      <c r="C51" s="16"/>
      <c r="E51" s="146"/>
      <c r="F51" s="116">
        <v>34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s="115" customFormat="1" ht="15" hidden="1" x14ac:dyDescent="0.25">
      <c r="A52" s="16"/>
      <c r="B52" s="169"/>
      <c r="C52" s="16"/>
      <c r="E52" s="146"/>
      <c r="F52" s="116">
        <v>35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s="115" customFormat="1" ht="15" hidden="1" x14ac:dyDescent="0.25">
      <c r="A53" s="16"/>
      <c r="B53" s="169"/>
      <c r="C53" s="16"/>
      <c r="E53" s="146"/>
      <c r="F53" s="116">
        <v>36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s="115" customFormat="1" ht="15" hidden="1" x14ac:dyDescent="0.25">
      <c r="A54" s="16"/>
      <c r="B54" s="169"/>
      <c r="C54" s="16"/>
      <c r="E54" s="146"/>
      <c r="F54" s="116">
        <v>37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s="115" customFormat="1" ht="15" hidden="1" x14ac:dyDescent="0.25">
      <c r="A55" s="16"/>
      <c r="B55" s="169"/>
      <c r="C55" s="16"/>
      <c r="E55" s="146"/>
      <c r="F55" s="116">
        <v>38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s="115" customFormat="1" ht="15" hidden="1" x14ac:dyDescent="0.25">
      <c r="A56" s="16"/>
      <c r="B56" s="169"/>
      <c r="C56" s="16"/>
      <c r="E56" s="146"/>
      <c r="F56" s="116">
        <v>39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s="115" customFormat="1" ht="15" hidden="1" x14ac:dyDescent="0.25">
      <c r="A57" s="16"/>
      <c r="B57" s="169"/>
      <c r="C57" s="16"/>
      <c r="E57" s="146"/>
      <c r="F57" s="116">
        <v>40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s="115" customFormat="1" ht="15" hidden="1" x14ac:dyDescent="0.25">
      <c r="A58" s="16"/>
      <c r="B58" s="169"/>
      <c r="C58" s="16"/>
      <c r="E58" s="146"/>
      <c r="F58" s="116">
        <v>41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s="115" customFormat="1" ht="15" x14ac:dyDescent="0.25">
      <c r="A59" s="16"/>
      <c r="B59" s="169"/>
      <c r="C59" s="16"/>
      <c r="E59" s="146"/>
      <c r="F59" s="117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s="115" customFormat="1" ht="15" x14ac:dyDescent="0.25">
      <c r="A60" s="16"/>
      <c r="B60" s="169"/>
      <c r="C60" s="16"/>
      <c r="E60" s="146"/>
      <c r="F60" s="117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s="115" customFormat="1" ht="15" x14ac:dyDescent="0.25">
      <c r="A61" s="16"/>
      <c r="B61" s="169"/>
      <c r="C61" s="16"/>
      <c r="E61" s="146"/>
      <c r="F61" s="117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s="115" customFormat="1" ht="15" x14ac:dyDescent="0.25">
      <c r="A62" s="16"/>
      <c r="B62" s="169"/>
      <c r="C62" s="16"/>
      <c r="E62" s="146"/>
      <c r="F62" s="117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s="115" customFormat="1" ht="15" x14ac:dyDescent="0.25">
      <c r="A63" s="16"/>
      <c r="B63" s="169"/>
      <c r="C63" s="16"/>
      <c r="E63" s="146"/>
      <c r="F63" s="117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s="115" customFormat="1" ht="15" x14ac:dyDescent="0.25">
      <c r="A64" s="16"/>
      <c r="B64" s="169"/>
      <c r="C64" s="16"/>
      <c r="E64" s="146"/>
      <c r="F64" s="117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s="115" customFormat="1" ht="15" x14ac:dyDescent="0.25">
      <c r="A65" s="16"/>
      <c r="B65" s="169"/>
      <c r="C65" s="16"/>
      <c r="E65" s="146"/>
      <c r="F65" s="117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s="115" customFormat="1" ht="15" x14ac:dyDescent="0.25">
      <c r="A66" s="16"/>
      <c r="B66" s="169"/>
      <c r="C66" s="16"/>
      <c r="E66" s="146"/>
      <c r="F66" s="11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s="115" customFormat="1" ht="15" x14ac:dyDescent="0.25">
      <c r="A67" s="16"/>
      <c r="B67" s="169"/>
      <c r="C67" s="16"/>
      <c r="E67" s="146"/>
      <c r="F67" s="117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s="115" customFormat="1" ht="15" x14ac:dyDescent="0.25">
      <c r="A68" s="16"/>
      <c r="B68" s="169"/>
      <c r="C68" s="16"/>
      <c r="E68" s="146"/>
      <c r="F68" s="117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s="115" customFormat="1" ht="15" x14ac:dyDescent="0.25">
      <c r="A69" s="16"/>
      <c r="B69" s="169"/>
      <c r="C69" s="16"/>
      <c r="E69" s="146"/>
      <c r="F69" s="117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s="115" customFormat="1" ht="15" x14ac:dyDescent="0.25">
      <c r="A70" s="16"/>
      <c r="B70" s="169"/>
      <c r="C70" s="16"/>
      <c r="E70" s="146"/>
      <c r="F70" s="117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s="115" customFormat="1" ht="15" x14ac:dyDescent="0.25">
      <c r="A71" s="16"/>
      <c r="B71" s="169"/>
      <c r="C71" s="16"/>
      <c r="E71" s="146"/>
      <c r="F71" s="117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s="115" customFormat="1" ht="15" x14ac:dyDescent="0.25">
      <c r="A72" s="16"/>
      <c r="B72" s="169"/>
      <c r="C72" s="16"/>
      <c r="E72" s="146"/>
      <c r="F72" s="11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s="115" customFormat="1" ht="15" x14ac:dyDescent="0.25">
      <c r="A73" s="16"/>
      <c r="B73" s="169"/>
      <c r="C73" s="16"/>
      <c r="E73" s="146"/>
      <c r="F73" s="117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s="115" customFormat="1" ht="15" x14ac:dyDescent="0.25">
      <c r="A74" s="16"/>
      <c r="B74" s="169"/>
      <c r="C74" s="16"/>
      <c r="E74" s="146"/>
      <c r="F74" s="117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s="115" customFormat="1" ht="15" x14ac:dyDescent="0.25">
      <c r="A75" s="16"/>
      <c r="B75" s="169"/>
      <c r="C75" s="16"/>
      <c r="E75" s="146"/>
      <c r="F75" s="117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s="115" customFormat="1" ht="15" x14ac:dyDescent="0.25">
      <c r="A76" s="16"/>
      <c r="B76" s="169"/>
      <c r="C76" s="16"/>
      <c r="E76" s="146"/>
      <c r="F76" s="117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s="115" customFormat="1" ht="15" x14ac:dyDescent="0.25">
      <c r="A77" s="16"/>
      <c r="B77" s="169"/>
      <c r="C77" s="16"/>
      <c r="E77" s="146"/>
      <c r="F77" s="117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s="115" customFormat="1" ht="15" x14ac:dyDescent="0.25">
      <c r="A78" s="16"/>
      <c r="B78" s="169"/>
      <c r="C78" s="16"/>
      <c r="E78" s="146"/>
      <c r="F78" s="11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s="115" customFormat="1" ht="15" x14ac:dyDescent="0.25">
      <c r="A79" s="16"/>
      <c r="B79" s="169"/>
      <c r="C79" s="16"/>
      <c r="E79" s="146"/>
      <c r="F79" s="117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s="115" customFormat="1" ht="15" x14ac:dyDescent="0.25">
      <c r="A80" s="16"/>
      <c r="B80" s="169"/>
      <c r="C80" s="16"/>
      <c r="E80" s="146"/>
      <c r="F80" s="117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s="115" customFormat="1" ht="15" x14ac:dyDescent="0.25">
      <c r="A81" s="16"/>
      <c r="B81" s="169"/>
      <c r="C81" s="16"/>
      <c r="E81" s="146"/>
      <c r="F81" s="117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s="115" customFormat="1" ht="15" x14ac:dyDescent="0.25">
      <c r="A82" s="16"/>
      <c r="B82" s="169"/>
      <c r="C82" s="16"/>
      <c r="E82" s="146"/>
      <c r="F82" s="117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s="115" customFormat="1" ht="15" x14ac:dyDescent="0.25">
      <c r="A83" s="16"/>
      <c r="B83" s="169"/>
      <c r="C83" s="16"/>
      <c r="E83" s="146"/>
      <c r="F83" s="117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s="115" customFormat="1" ht="15" x14ac:dyDescent="0.25">
      <c r="A84" s="16"/>
      <c r="B84" s="169"/>
      <c r="C84" s="16"/>
      <c r="E84" s="146"/>
      <c r="F84" s="11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s="115" customFormat="1" ht="15" x14ac:dyDescent="0.25">
      <c r="A85" s="16"/>
      <c r="B85" s="169"/>
      <c r="C85" s="16"/>
      <c r="E85" s="146"/>
      <c r="F85" s="117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s="115" customFormat="1" ht="15" x14ac:dyDescent="0.25">
      <c r="A86" s="16"/>
      <c r="B86" s="169"/>
      <c r="C86" s="16"/>
      <c r="E86" s="146"/>
      <c r="F86" s="117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s="115" customFormat="1" ht="15" x14ac:dyDescent="0.25">
      <c r="A87" s="16"/>
      <c r="B87" s="169"/>
      <c r="C87" s="16"/>
      <c r="E87" s="146"/>
      <c r="F87" s="117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s="115" customFormat="1" ht="15" x14ac:dyDescent="0.25">
      <c r="A88" s="16"/>
      <c r="B88" s="169"/>
      <c r="C88" s="16"/>
      <c r="E88" s="146"/>
      <c r="F88" s="117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s="115" customFormat="1" ht="15" x14ac:dyDescent="0.25">
      <c r="A89" s="16"/>
      <c r="B89" s="169"/>
      <c r="C89" s="16"/>
      <c r="E89" s="146"/>
      <c r="F89" s="117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s="115" customFormat="1" ht="15" x14ac:dyDescent="0.25">
      <c r="A90" s="16"/>
      <c r="B90" s="169"/>
      <c r="C90" s="16"/>
      <c r="E90" s="146"/>
      <c r="F90" s="11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s="115" customFormat="1" ht="15" x14ac:dyDescent="0.25">
      <c r="A91" s="16"/>
      <c r="B91" s="169"/>
      <c r="C91" s="16"/>
      <c r="E91" s="146"/>
      <c r="F91" s="117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s="115" customFormat="1" ht="15" x14ac:dyDescent="0.25">
      <c r="A92" s="16"/>
      <c r="B92" s="169"/>
      <c r="C92" s="16"/>
      <c r="E92" s="146"/>
      <c r="F92" s="117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s="115" customFormat="1" ht="15" x14ac:dyDescent="0.25">
      <c r="A93" s="16"/>
      <c r="B93" s="169"/>
      <c r="C93" s="16"/>
      <c r="E93" s="146"/>
      <c r="F93" s="11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s="115" customFormat="1" ht="15" x14ac:dyDescent="0.25">
      <c r="A94" s="16"/>
      <c r="B94" s="169"/>
      <c r="C94" s="16"/>
      <c r="E94" s="146"/>
      <c r="F94" s="117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s="115" customFormat="1" ht="15" x14ac:dyDescent="0.25">
      <c r="A95" s="16"/>
      <c r="B95" s="169"/>
      <c r="C95" s="16"/>
      <c r="E95" s="146"/>
      <c r="F95" s="117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s="115" customFormat="1" ht="15" x14ac:dyDescent="0.25">
      <c r="A96" s="16"/>
      <c r="B96" s="169"/>
      <c r="C96" s="16"/>
      <c r="E96" s="146"/>
      <c r="F96" s="117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s="115" customFormat="1" ht="15" x14ac:dyDescent="0.25">
      <c r="A97" s="16"/>
      <c r="B97" s="169"/>
      <c r="C97" s="16"/>
      <c r="E97" s="146"/>
      <c r="F97" s="117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s="115" customFormat="1" ht="15" x14ac:dyDescent="0.25">
      <c r="A98" s="16"/>
      <c r="B98" s="169"/>
      <c r="C98" s="16"/>
      <c r="E98" s="146"/>
      <c r="F98" s="117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s="115" customFormat="1" ht="15" x14ac:dyDescent="0.25">
      <c r="A99" s="16"/>
      <c r="B99" s="169"/>
      <c r="C99" s="16"/>
      <c r="E99" s="146"/>
      <c r="F99" s="11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s="115" customFormat="1" ht="15" x14ac:dyDescent="0.25">
      <c r="A100" s="16"/>
      <c r="B100" s="169"/>
      <c r="C100" s="16"/>
      <c r="E100" s="146"/>
      <c r="F100" s="117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s="115" customFormat="1" ht="15" x14ac:dyDescent="0.25">
      <c r="A101" s="16"/>
      <c r="B101" s="169"/>
      <c r="C101" s="16"/>
      <c r="E101" s="146"/>
      <c r="F101" s="117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s="115" customFormat="1" ht="15" x14ac:dyDescent="0.25">
      <c r="A102" s="16"/>
      <c r="B102" s="169"/>
      <c r="C102" s="16"/>
      <c r="E102" s="146"/>
      <c r="F102" s="11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s="115" customFormat="1" ht="15" x14ac:dyDescent="0.25">
      <c r="A103" s="16"/>
      <c r="B103" s="169"/>
      <c r="C103" s="16"/>
      <c r="E103" s="146"/>
      <c r="F103" s="117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s="115" customFormat="1" ht="15" x14ac:dyDescent="0.25">
      <c r="A104" s="16"/>
      <c r="B104" s="169"/>
      <c r="C104" s="16"/>
      <c r="E104" s="146"/>
      <c r="F104" s="117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s="115" customFormat="1" ht="15" x14ac:dyDescent="0.25">
      <c r="A105" s="16"/>
      <c r="B105" s="169"/>
      <c r="C105" s="16"/>
      <c r="E105" s="146"/>
      <c r="F105" s="11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s="115" customFormat="1" ht="15" x14ac:dyDescent="0.25">
      <c r="A106" s="16"/>
      <c r="B106" s="169"/>
      <c r="C106" s="16"/>
      <c r="E106" s="146"/>
      <c r="F106" s="117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s="115" customFormat="1" ht="15" x14ac:dyDescent="0.25">
      <c r="A107" s="16"/>
      <c r="B107" s="169"/>
      <c r="C107" s="16"/>
      <c r="E107" s="146"/>
      <c r="F107" s="117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s="115" customFormat="1" ht="15" x14ac:dyDescent="0.25">
      <c r="A108" s="16"/>
      <c r="B108" s="169"/>
      <c r="C108" s="16"/>
      <c r="E108" s="146"/>
      <c r="F108" s="117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s="115" customFormat="1" ht="15" x14ac:dyDescent="0.25">
      <c r="A109" s="16"/>
      <c r="B109" s="169"/>
      <c r="C109" s="16"/>
      <c r="E109" s="146"/>
      <c r="F109" s="117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s="115" customFormat="1" ht="15" x14ac:dyDescent="0.25">
      <c r="A110" s="16"/>
      <c r="B110" s="169"/>
      <c r="C110" s="16"/>
      <c r="E110" s="146"/>
      <c r="F110" s="117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s="115" customFormat="1" ht="15" x14ac:dyDescent="0.25">
      <c r="A111" s="16"/>
      <c r="B111" s="169"/>
      <c r="C111" s="16"/>
      <c r="E111" s="146"/>
      <c r="F111" s="11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s="115" customFormat="1" ht="15" x14ac:dyDescent="0.25">
      <c r="A112" s="16"/>
      <c r="B112" s="169"/>
      <c r="C112" s="16"/>
      <c r="E112" s="146"/>
      <c r="F112" s="117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s="115" customFormat="1" ht="15" x14ac:dyDescent="0.25">
      <c r="A113" s="16"/>
      <c r="B113" s="169"/>
      <c r="C113" s="16"/>
      <c r="E113" s="146"/>
      <c r="F113" s="117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s="115" customFormat="1" ht="15" x14ac:dyDescent="0.25">
      <c r="A114" s="16"/>
      <c r="B114" s="169"/>
      <c r="C114" s="16"/>
      <c r="E114" s="146"/>
      <c r="F114" s="117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s="115" customFormat="1" ht="15" x14ac:dyDescent="0.25">
      <c r="A115" s="16"/>
      <c r="B115" s="169"/>
      <c r="C115" s="16"/>
      <c r="E115" s="146"/>
      <c r="F115" s="117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s="115" customFormat="1" ht="15" x14ac:dyDescent="0.25">
      <c r="A116" s="16"/>
      <c r="B116" s="169"/>
      <c r="C116" s="16"/>
      <c r="E116" s="146"/>
      <c r="F116" s="117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s="115" customFormat="1" ht="15" x14ac:dyDescent="0.25">
      <c r="A117" s="16"/>
      <c r="B117" s="169"/>
      <c r="C117" s="16"/>
      <c r="E117" s="146"/>
      <c r="F117" s="11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s="115" customFormat="1" ht="15" x14ac:dyDescent="0.25">
      <c r="A118" s="16"/>
      <c r="B118" s="169"/>
      <c r="C118" s="16"/>
      <c r="E118" s="146"/>
      <c r="F118" s="117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s="115" customFormat="1" ht="15" x14ac:dyDescent="0.25">
      <c r="A119" s="16"/>
      <c r="B119" s="169"/>
      <c r="C119" s="16"/>
      <c r="E119" s="146"/>
      <c r="F119" s="117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s="115" customFormat="1" ht="15" x14ac:dyDescent="0.25">
      <c r="A120" s="16"/>
      <c r="B120" s="169"/>
      <c r="C120" s="16"/>
      <c r="E120" s="146"/>
      <c r="F120" s="11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s="115" customFormat="1" ht="15" x14ac:dyDescent="0.25">
      <c r="A121" s="16"/>
      <c r="B121" s="169"/>
      <c r="C121" s="16"/>
      <c r="E121" s="146"/>
      <c r="F121" s="117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s="115" customFormat="1" ht="15" x14ac:dyDescent="0.25">
      <c r="A122" s="16"/>
      <c r="B122" s="169"/>
      <c r="C122" s="16"/>
      <c r="E122" s="146"/>
      <c r="F122" s="117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s="115" customFormat="1" ht="15" x14ac:dyDescent="0.25">
      <c r="A123" s="16"/>
      <c r="B123" s="169"/>
      <c r="C123" s="16"/>
      <c r="E123" s="146"/>
      <c r="F123" s="117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s="115" customFormat="1" ht="15" x14ac:dyDescent="0.25">
      <c r="A124" s="16"/>
      <c r="B124" s="169"/>
      <c r="C124" s="16"/>
      <c r="E124" s="146"/>
      <c r="F124" s="117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s="115" customFormat="1" ht="15" x14ac:dyDescent="0.25">
      <c r="A125" s="16"/>
      <c r="B125" s="169"/>
      <c r="C125" s="16"/>
      <c r="E125" s="146"/>
      <c r="F125" s="117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s="115" customFormat="1" ht="15" x14ac:dyDescent="0.25">
      <c r="A126" s="16"/>
      <c r="B126" s="169"/>
      <c r="C126" s="16"/>
      <c r="E126" s="146"/>
      <c r="F126" s="11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s="115" customFormat="1" ht="15" x14ac:dyDescent="0.25">
      <c r="A127" s="16"/>
      <c r="B127" s="169"/>
      <c r="C127" s="16"/>
      <c r="E127" s="146"/>
      <c r="F127" s="117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s="115" customFormat="1" ht="15" x14ac:dyDescent="0.25">
      <c r="A128" s="16"/>
      <c r="B128" s="169"/>
      <c r="C128" s="16"/>
      <c r="E128" s="146"/>
      <c r="F128" s="117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s="115" customFormat="1" ht="15" x14ac:dyDescent="0.25">
      <c r="A129" s="16"/>
      <c r="B129" s="169"/>
      <c r="C129" s="16"/>
      <c r="E129" s="146"/>
      <c r="F129" s="117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s="115" customFormat="1" ht="15" x14ac:dyDescent="0.25">
      <c r="A130" s="16"/>
      <c r="B130" s="169"/>
      <c r="C130" s="16"/>
      <c r="E130" s="146"/>
      <c r="F130" s="117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s="115" customFormat="1" ht="15" x14ac:dyDescent="0.25">
      <c r="A131" s="16"/>
      <c r="B131" s="169"/>
      <c r="C131" s="16"/>
      <c r="E131" s="146"/>
      <c r="F131" s="117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s="115" customFormat="1" ht="15" x14ac:dyDescent="0.25">
      <c r="A132" s="16"/>
      <c r="B132" s="169"/>
      <c r="C132" s="16"/>
      <c r="E132" s="146"/>
      <c r="F132" s="11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s="115" customFormat="1" ht="15" x14ac:dyDescent="0.25">
      <c r="A133" s="16"/>
      <c r="B133" s="169"/>
      <c r="C133" s="16"/>
      <c r="E133" s="146"/>
      <c r="F133" s="117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s="115" customFormat="1" ht="15" x14ac:dyDescent="0.25">
      <c r="A134" s="16"/>
      <c r="B134" s="169"/>
      <c r="C134" s="16"/>
      <c r="E134" s="146"/>
      <c r="F134" s="117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s="115" customFormat="1" ht="15" x14ac:dyDescent="0.25">
      <c r="A135" s="16"/>
      <c r="B135" s="169"/>
      <c r="C135" s="16"/>
      <c r="E135" s="146"/>
      <c r="F135" s="11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s="115" customFormat="1" ht="15" x14ac:dyDescent="0.25">
      <c r="A136" s="16"/>
      <c r="B136" s="169"/>
      <c r="C136" s="16"/>
      <c r="E136" s="146"/>
      <c r="F136" s="117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s="115" customFormat="1" ht="15" x14ac:dyDescent="0.25">
      <c r="A137" s="16"/>
      <c r="B137" s="169"/>
      <c r="C137" s="16"/>
      <c r="E137" s="146"/>
      <c r="F137" s="117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s="115" customFormat="1" ht="15" x14ac:dyDescent="0.25">
      <c r="A138" s="16"/>
      <c r="B138" s="169"/>
      <c r="C138" s="16"/>
      <c r="E138" s="146"/>
      <c r="F138" s="117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s="115" customFormat="1" ht="15" x14ac:dyDescent="0.25">
      <c r="A139" s="16"/>
      <c r="B139" s="169"/>
      <c r="C139" s="16"/>
      <c r="E139" s="146"/>
      <c r="F139" s="117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s="115" customFormat="1" ht="15" x14ac:dyDescent="0.25">
      <c r="A140" s="16"/>
      <c r="B140" s="169"/>
      <c r="C140" s="16"/>
      <c r="E140" s="146"/>
      <c r="F140" s="117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s="115" customFormat="1" ht="15" x14ac:dyDescent="0.25">
      <c r="A141" s="16"/>
      <c r="B141" s="169"/>
      <c r="C141" s="16"/>
      <c r="E141" s="146"/>
      <c r="F141" s="11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s="115" customFormat="1" ht="15" x14ac:dyDescent="0.25">
      <c r="A142" s="16"/>
      <c r="B142" s="169"/>
      <c r="C142" s="16"/>
      <c r="E142" s="146"/>
      <c r="F142" s="117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s="115" customFormat="1" ht="15" x14ac:dyDescent="0.25">
      <c r="A143" s="16"/>
      <c r="B143" s="169"/>
      <c r="C143" s="16"/>
      <c r="E143" s="146"/>
      <c r="F143" s="117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s="115" customFormat="1" ht="15" x14ac:dyDescent="0.25">
      <c r="A144" s="16"/>
      <c r="B144" s="169"/>
      <c r="C144" s="16"/>
      <c r="E144" s="146"/>
      <c r="F144" s="117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s="115" customFormat="1" ht="15" x14ac:dyDescent="0.25">
      <c r="A145" s="16"/>
      <c r="B145" s="169"/>
      <c r="C145" s="16"/>
      <c r="E145" s="146"/>
      <c r="F145" s="117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s="115" customFormat="1" ht="15" x14ac:dyDescent="0.25">
      <c r="A146" s="16"/>
      <c r="B146" s="169"/>
      <c r="C146" s="16"/>
      <c r="E146" s="146"/>
      <c r="F146" s="117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s="115" customFormat="1" ht="15" x14ac:dyDescent="0.25">
      <c r="A147" s="16"/>
      <c r="B147" s="169"/>
      <c r="C147" s="16"/>
      <c r="E147" s="146"/>
      <c r="F147" s="11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s="115" customFormat="1" ht="15" x14ac:dyDescent="0.25">
      <c r="A148" s="16"/>
      <c r="B148" s="169"/>
      <c r="C148" s="16"/>
      <c r="E148" s="146"/>
      <c r="F148" s="117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s="115" customFormat="1" ht="15" x14ac:dyDescent="0.25">
      <c r="A149" s="16"/>
      <c r="B149" s="169"/>
      <c r="C149" s="16"/>
      <c r="E149" s="146"/>
      <c r="F149" s="117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s="115" customFormat="1" ht="15" x14ac:dyDescent="0.25">
      <c r="A150" s="16"/>
      <c r="B150" s="169"/>
      <c r="C150" s="16"/>
      <c r="E150" s="146"/>
      <c r="F150" s="11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s="115" customFormat="1" ht="15" x14ac:dyDescent="0.25">
      <c r="A151" s="16"/>
      <c r="B151" s="169"/>
      <c r="C151" s="16"/>
      <c r="E151" s="146"/>
      <c r="F151" s="117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s="115" customFormat="1" ht="15" x14ac:dyDescent="0.25">
      <c r="A152" s="16"/>
      <c r="B152" s="169"/>
      <c r="C152" s="16"/>
      <c r="E152" s="146"/>
      <c r="F152" s="117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s="115" customFormat="1" ht="15" x14ac:dyDescent="0.25">
      <c r="A153" s="16"/>
      <c r="B153" s="169"/>
      <c r="C153" s="16"/>
      <c r="E153" s="146"/>
      <c r="F153" s="117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s="115" customFormat="1" ht="15" x14ac:dyDescent="0.25">
      <c r="A154" s="16"/>
      <c r="B154" s="169"/>
      <c r="C154" s="16"/>
      <c r="E154" s="146"/>
      <c r="F154" s="117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s="115" customFormat="1" ht="15" x14ac:dyDescent="0.25">
      <c r="A155" s="16"/>
      <c r="B155" s="169"/>
      <c r="C155" s="16"/>
      <c r="E155" s="146"/>
      <c r="F155" s="117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s="115" customFormat="1" ht="15" x14ac:dyDescent="0.25">
      <c r="A156" s="16"/>
      <c r="B156" s="169"/>
      <c r="C156" s="16"/>
      <c r="E156" s="146"/>
      <c r="F156" s="11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s="115" customFormat="1" ht="15" x14ac:dyDescent="0.25">
      <c r="A157" s="16"/>
      <c r="B157" s="169"/>
      <c r="C157" s="16"/>
      <c r="E157" s="146"/>
      <c r="F157" s="117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s="115" customFormat="1" ht="15" x14ac:dyDescent="0.25">
      <c r="A158" s="16"/>
      <c r="B158" s="169"/>
      <c r="C158" s="16"/>
      <c r="E158" s="146"/>
      <c r="F158" s="117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s="115" customFormat="1" ht="15" x14ac:dyDescent="0.25">
      <c r="A159" s="16"/>
      <c r="B159" s="169"/>
      <c r="C159" s="16"/>
      <c r="E159" s="146"/>
      <c r="F159" s="11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s="115" customFormat="1" ht="15" x14ac:dyDescent="0.25">
      <c r="A160" s="16"/>
      <c r="B160" s="169"/>
      <c r="C160" s="16"/>
      <c r="E160" s="146"/>
      <c r="F160" s="117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s="115" customFormat="1" ht="15" x14ac:dyDescent="0.25">
      <c r="A161" s="16"/>
      <c r="B161" s="169"/>
      <c r="C161" s="16"/>
      <c r="E161" s="146"/>
      <c r="F161" s="117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s="115" customFormat="1" ht="15" x14ac:dyDescent="0.25">
      <c r="A162" s="16"/>
      <c r="B162" s="169"/>
      <c r="C162" s="16"/>
      <c r="E162" s="146"/>
      <c r="F162" s="117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s="115" customFormat="1" ht="15" x14ac:dyDescent="0.25">
      <c r="A163" s="16"/>
      <c r="B163" s="169"/>
      <c r="C163" s="16"/>
      <c r="E163" s="146"/>
      <c r="F163" s="117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s="115" customFormat="1" ht="15" x14ac:dyDescent="0.25">
      <c r="A164" s="16"/>
      <c r="B164" s="169"/>
      <c r="C164" s="16"/>
      <c r="E164" s="146"/>
      <c r="F164" s="117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s="115" customFormat="1" ht="15" x14ac:dyDescent="0.25">
      <c r="A165" s="16"/>
      <c r="B165" s="169"/>
      <c r="C165" s="16"/>
      <c r="E165" s="146"/>
      <c r="F165" s="11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s="115" customFormat="1" ht="15" x14ac:dyDescent="0.25">
      <c r="A166" s="16"/>
      <c r="B166" s="169"/>
      <c r="C166" s="16"/>
      <c r="E166" s="146"/>
      <c r="F166" s="117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s="115" customFormat="1" ht="15" x14ac:dyDescent="0.25">
      <c r="A167" s="16"/>
      <c r="B167" s="169"/>
      <c r="C167" s="16"/>
      <c r="E167" s="146"/>
      <c r="F167" s="117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s="115" customFormat="1" ht="15" x14ac:dyDescent="0.25">
      <c r="A168" s="16"/>
      <c r="B168" s="169"/>
      <c r="C168" s="16"/>
      <c r="E168" s="146"/>
      <c r="F168" s="117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s="115" customFormat="1" ht="15" x14ac:dyDescent="0.25">
      <c r="A169" s="16"/>
      <c r="B169" s="169"/>
      <c r="C169" s="16"/>
      <c r="E169" s="146"/>
      <c r="F169" s="117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s="115" customFormat="1" ht="15" x14ac:dyDescent="0.25">
      <c r="A170" s="16"/>
      <c r="B170" s="169"/>
      <c r="C170" s="16"/>
      <c r="E170" s="146"/>
      <c r="F170" s="117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s="115" customFormat="1" ht="15" x14ac:dyDescent="0.25">
      <c r="A171" s="16"/>
      <c r="B171" s="169"/>
      <c r="C171" s="16"/>
      <c r="E171" s="146"/>
      <c r="F171" s="11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s="115" customFormat="1" ht="15" x14ac:dyDescent="0.25">
      <c r="A172" s="16"/>
      <c r="B172" s="169"/>
      <c r="C172" s="16"/>
      <c r="E172" s="146"/>
      <c r="F172" s="117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s="115" customFormat="1" ht="15" x14ac:dyDescent="0.25">
      <c r="A173" s="16"/>
      <c r="B173" s="169"/>
      <c r="C173" s="16"/>
      <c r="E173" s="146"/>
      <c r="F173" s="117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s="115" customFormat="1" ht="15" x14ac:dyDescent="0.25">
      <c r="A174" s="16"/>
      <c r="B174" s="169"/>
      <c r="C174" s="16"/>
      <c r="E174" s="146"/>
      <c r="F174" s="11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s="115" customFormat="1" ht="15" x14ac:dyDescent="0.25">
      <c r="A175" s="16"/>
      <c r="B175" s="169"/>
      <c r="C175" s="16"/>
      <c r="E175" s="146"/>
      <c r="F175" s="117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s="115" customFormat="1" ht="15" x14ac:dyDescent="0.25">
      <c r="A176" s="16"/>
      <c r="B176" s="169"/>
      <c r="C176" s="16"/>
      <c r="E176" s="146"/>
      <c r="F176" s="117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s="115" customFormat="1" ht="15" x14ac:dyDescent="0.25">
      <c r="A177" s="16"/>
      <c r="B177" s="169"/>
      <c r="C177" s="16"/>
      <c r="E177" s="146"/>
      <c r="F177" s="117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s="115" customFormat="1" ht="15" x14ac:dyDescent="0.25">
      <c r="A178" s="16"/>
      <c r="B178" s="169"/>
      <c r="C178" s="16"/>
      <c r="E178" s="146"/>
      <c r="F178" s="117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s="115" customFormat="1" ht="15" x14ac:dyDescent="0.25">
      <c r="A179" s="16"/>
      <c r="B179" s="169"/>
      <c r="C179" s="16"/>
      <c r="E179" s="146"/>
      <c r="F179" s="117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s="115" customFormat="1" ht="15" x14ac:dyDescent="0.25">
      <c r="A180" s="16"/>
      <c r="B180" s="169"/>
      <c r="C180" s="16"/>
      <c r="E180" s="146"/>
      <c r="F180" s="11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s="115" customFormat="1" ht="15" x14ac:dyDescent="0.25">
      <c r="A181" s="16"/>
      <c r="B181" s="169"/>
      <c r="C181" s="16"/>
      <c r="E181" s="146"/>
      <c r="F181" s="117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s="115" customFormat="1" ht="15" x14ac:dyDescent="0.25">
      <c r="A182" s="16"/>
      <c r="B182" s="169"/>
      <c r="C182" s="16"/>
      <c r="E182" s="146"/>
      <c r="F182" s="117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s="115" customFormat="1" ht="15" x14ac:dyDescent="0.25">
      <c r="A183" s="16"/>
      <c r="B183" s="169"/>
      <c r="C183" s="16"/>
      <c r="E183" s="146"/>
      <c r="F183" s="11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s="115" customFormat="1" ht="15" x14ac:dyDescent="0.25">
      <c r="A184" s="16"/>
      <c r="B184" s="169"/>
      <c r="C184" s="16"/>
      <c r="E184" s="146"/>
      <c r="F184" s="117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s="115" customFormat="1" ht="15" x14ac:dyDescent="0.25">
      <c r="A185" s="16"/>
      <c r="B185" s="169"/>
      <c r="C185" s="16"/>
      <c r="E185" s="146"/>
      <c r="F185" s="117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s="115" customFormat="1" ht="15" x14ac:dyDescent="0.25">
      <c r="A186" s="16"/>
      <c r="B186" s="169"/>
      <c r="C186" s="16"/>
      <c r="E186" s="146"/>
      <c r="F186" s="11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s="115" customFormat="1" ht="15" x14ac:dyDescent="0.25">
      <c r="A187" s="16"/>
      <c r="B187" s="169"/>
      <c r="C187" s="16"/>
      <c r="E187" s="146"/>
      <c r="F187" s="117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s="115" customFormat="1" ht="15" x14ac:dyDescent="0.25">
      <c r="A188" s="16"/>
      <c r="B188" s="169"/>
      <c r="C188" s="16"/>
      <c r="E188" s="146"/>
      <c r="F188" s="117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s="115" customFormat="1" ht="15" x14ac:dyDescent="0.25">
      <c r="A189" s="16"/>
      <c r="B189" s="169"/>
      <c r="C189" s="16"/>
      <c r="E189" s="146"/>
      <c r="F189" s="11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s="115" customFormat="1" ht="15" x14ac:dyDescent="0.25">
      <c r="A190" s="16"/>
      <c r="B190" s="169"/>
      <c r="C190" s="16"/>
      <c r="E190" s="146"/>
      <c r="F190" s="117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s="115" customFormat="1" ht="15" x14ac:dyDescent="0.25">
      <c r="A191" s="16"/>
      <c r="B191" s="169"/>
      <c r="C191" s="16"/>
      <c r="E191" s="146"/>
      <c r="F191" s="117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s="115" customFormat="1" ht="15" x14ac:dyDescent="0.25">
      <c r="A192" s="16"/>
      <c r="B192" s="169"/>
      <c r="C192" s="16"/>
      <c r="E192" s="146"/>
      <c r="F192" s="117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s="115" customFormat="1" ht="15" x14ac:dyDescent="0.25">
      <c r="A193" s="16"/>
      <c r="B193" s="169"/>
      <c r="C193" s="16"/>
      <c r="E193" s="146"/>
      <c r="F193" s="117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s="115" customFormat="1" ht="15" x14ac:dyDescent="0.25">
      <c r="A194" s="16"/>
      <c r="B194" s="169"/>
      <c r="C194" s="16"/>
      <c r="E194" s="146"/>
      <c r="F194" s="117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s="115" customFormat="1" ht="15" x14ac:dyDescent="0.25">
      <c r="A195" s="16"/>
      <c r="B195" s="169"/>
      <c r="C195" s="16"/>
      <c r="E195" s="146"/>
      <c r="F195" s="117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s="115" customFormat="1" ht="15" x14ac:dyDescent="0.25">
      <c r="A196" s="16"/>
      <c r="B196" s="169"/>
      <c r="C196" s="16"/>
      <c r="E196" s="146"/>
      <c r="F196" s="117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s="115" customFormat="1" ht="15" x14ac:dyDescent="0.25">
      <c r="A197" s="16"/>
      <c r="B197" s="169"/>
      <c r="C197" s="16"/>
      <c r="E197" s="146"/>
      <c r="F197" s="117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s="115" customFormat="1" ht="15" x14ac:dyDescent="0.25">
      <c r="A198" s="16"/>
      <c r="B198" s="169"/>
      <c r="C198" s="16"/>
      <c r="E198" s="146"/>
      <c r="F198" s="117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s="115" customFormat="1" ht="15" x14ac:dyDescent="0.25">
      <c r="A199" s="16"/>
      <c r="B199" s="169"/>
      <c r="C199" s="16"/>
      <c r="E199" s="146"/>
      <c r="F199" s="117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s="115" customFormat="1" ht="15" x14ac:dyDescent="0.25">
      <c r="A200" s="16"/>
      <c r="B200" s="169"/>
      <c r="C200" s="16"/>
      <c r="E200" s="146"/>
      <c r="F200" s="117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s="115" customFormat="1" ht="15" x14ac:dyDescent="0.25">
      <c r="A201" s="16"/>
      <c r="B201" s="169"/>
      <c r="C201" s="16"/>
      <c r="E201" s="146"/>
      <c r="F201" s="117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s="115" customFormat="1" ht="15" x14ac:dyDescent="0.25">
      <c r="A202" s="16"/>
      <c r="B202" s="169"/>
      <c r="C202" s="16"/>
      <c r="E202" s="146"/>
      <c r="F202" s="117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s="115" customFormat="1" ht="15" x14ac:dyDescent="0.25">
      <c r="A203" s="16"/>
      <c r="B203" s="169"/>
      <c r="C203" s="16"/>
      <c r="E203" s="146"/>
      <c r="F203" s="117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s="115" customFormat="1" ht="15" x14ac:dyDescent="0.25">
      <c r="A204" s="16"/>
      <c r="B204" s="169"/>
      <c r="C204" s="16"/>
      <c r="E204" s="146"/>
      <c r="F204" s="117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s="115" customFormat="1" ht="15" x14ac:dyDescent="0.25">
      <c r="A205" s="16"/>
      <c r="B205" s="169"/>
      <c r="C205" s="16"/>
      <c r="E205" s="146"/>
      <c r="F205" s="117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s="115" customFormat="1" ht="15" x14ac:dyDescent="0.25">
      <c r="A206" s="16"/>
      <c r="B206" s="169"/>
      <c r="C206" s="16"/>
      <c r="E206" s="146"/>
      <c r="F206" s="117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s="115" customFormat="1" ht="15" x14ac:dyDescent="0.25">
      <c r="A207" s="16"/>
      <c r="B207" s="169"/>
      <c r="C207" s="16"/>
      <c r="E207" s="146"/>
      <c r="F207" s="117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s="115" customFormat="1" ht="15" x14ac:dyDescent="0.25">
      <c r="A208" s="16"/>
      <c r="B208" s="169"/>
      <c r="C208" s="16"/>
      <c r="E208" s="146"/>
      <c r="F208" s="117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s="115" customFormat="1" ht="15" x14ac:dyDescent="0.25">
      <c r="A209" s="16"/>
      <c r="B209" s="169"/>
      <c r="C209" s="16"/>
      <c r="E209" s="146"/>
      <c r="F209" s="117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s="115" customFormat="1" ht="15" x14ac:dyDescent="0.25">
      <c r="A210" s="16"/>
      <c r="B210" s="169"/>
      <c r="C210" s="16"/>
      <c r="E210" s="146"/>
      <c r="F210" s="117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s="115" customFormat="1" ht="15" x14ac:dyDescent="0.25">
      <c r="A211" s="16"/>
      <c r="B211" s="169"/>
      <c r="C211" s="16"/>
      <c r="E211" s="146"/>
      <c r="F211" s="117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s="115" customFormat="1" ht="15" x14ac:dyDescent="0.25">
      <c r="A212" s="16"/>
      <c r="B212" s="169"/>
      <c r="C212" s="16"/>
      <c r="E212" s="146"/>
      <c r="F212" s="117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s="115" customFormat="1" ht="15" x14ac:dyDescent="0.25">
      <c r="A213" s="16"/>
      <c r="B213" s="169"/>
      <c r="C213" s="16"/>
      <c r="E213" s="146"/>
      <c r="F213" s="117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s="115" customFormat="1" ht="15" x14ac:dyDescent="0.25">
      <c r="A214" s="16"/>
      <c r="B214" s="169"/>
      <c r="C214" s="16"/>
      <c r="E214" s="146"/>
      <c r="F214" s="117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s="115" customFormat="1" ht="15" x14ac:dyDescent="0.25">
      <c r="A215" s="16"/>
      <c r="B215" s="169"/>
      <c r="C215" s="16"/>
      <c r="E215" s="146"/>
      <c r="F215" s="117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s="115" customFormat="1" ht="15" x14ac:dyDescent="0.25">
      <c r="A216" s="16"/>
      <c r="B216" s="169"/>
      <c r="C216" s="16"/>
      <c r="E216" s="146"/>
      <c r="F216" s="117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s="115" customFormat="1" ht="15" x14ac:dyDescent="0.25">
      <c r="A217" s="16"/>
      <c r="B217" s="169"/>
      <c r="C217" s="16"/>
      <c r="E217" s="146"/>
      <c r="F217" s="117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s="115" customFormat="1" ht="15" x14ac:dyDescent="0.25">
      <c r="A218" s="16"/>
      <c r="B218" s="169"/>
      <c r="C218" s="16"/>
      <c r="E218" s="146"/>
      <c r="F218" s="117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s="115" customFormat="1" ht="15" x14ac:dyDescent="0.25">
      <c r="A219" s="16"/>
      <c r="B219" s="169"/>
      <c r="C219" s="16"/>
      <c r="E219" s="146"/>
      <c r="F219" s="117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s="115" customFormat="1" ht="15" x14ac:dyDescent="0.25">
      <c r="A220" s="16"/>
      <c r="B220" s="169"/>
      <c r="C220" s="16"/>
      <c r="E220" s="146"/>
      <c r="F220" s="117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s="115" customFormat="1" ht="15" x14ac:dyDescent="0.25">
      <c r="A221" s="16"/>
      <c r="B221" s="169"/>
      <c r="C221" s="16"/>
      <c r="E221" s="146"/>
      <c r="F221" s="117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s="115" customFormat="1" ht="15" x14ac:dyDescent="0.25">
      <c r="A222" s="16"/>
      <c r="B222" s="169"/>
      <c r="C222" s="16"/>
      <c r="E222" s="146"/>
      <c r="F222" s="117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s="115" customFormat="1" ht="15" x14ac:dyDescent="0.25">
      <c r="A223" s="16"/>
      <c r="B223" s="169"/>
      <c r="C223" s="16"/>
      <c r="E223" s="146"/>
      <c r="F223" s="117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s="115" customFormat="1" ht="15" x14ac:dyDescent="0.25">
      <c r="A224" s="16"/>
      <c r="B224" s="169"/>
      <c r="C224" s="16"/>
      <c r="E224" s="146"/>
      <c r="F224" s="117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s="115" customFormat="1" ht="15" x14ac:dyDescent="0.25">
      <c r="A225" s="16"/>
      <c r="B225" s="169"/>
      <c r="C225" s="16"/>
      <c r="E225" s="146"/>
      <c r="F225" s="117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s="115" customFormat="1" ht="15" x14ac:dyDescent="0.25">
      <c r="A226" s="16"/>
      <c r="B226" s="169"/>
      <c r="C226" s="16"/>
      <c r="E226" s="146"/>
      <c r="F226" s="117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s="115" customFormat="1" ht="15" x14ac:dyDescent="0.25">
      <c r="A227" s="16"/>
      <c r="B227" s="169"/>
      <c r="C227" s="16"/>
      <c r="E227" s="146"/>
      <c r="F227" s="117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s="115" customFormat="1" ht="15" x14ac:dyDescent="0.25">
      <c r="A228" s="16"/>
      <c r="B228" s="169"/>
      <c r="C228" s="16"/>
      <c r="E228" s="146"/>
      <c r="F228" s="117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s="115" customFormat="1" ht="15" x14ac:dyDescent="0.25">
      <c r="A229" s="16"/>
      <c r="B229" s="169"/>
      <c r="C229" s="16"/>
      <c r="E229" s="146"/>
      <c r="F229" s="117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s="115" customFormat="1" ht="15" x14ac:dyDescent="0.25">
      <c r="A230" s="16"/>
      <c r="B230" s="169"/>
      <c r="C230" s="16"/>
      <c r="E230" s="146"/>
      <c r="F230" s="117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s="115" customFormat="1" ht="15" x14ac:dyDescent="0.25">
      <c r="A231" s="16"/>
      <c r="B231" s="169"/>
      <c r="C231" s="16"/>
      <c r="E231" s="146"/>
      <c r="F231" s="117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s="115" customFormat="1" ht="15" x14ac:dyDescent="0.25">
      <c r="A232" s="16"/>
      <c r="B232" s="169"/>
      <c r="C232" s="16"/>
      <c r="E232" s="146"/>
      <c r="F232" s="117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s="115" customFormat="1" ht="15" x14ac:dyDescent="0.25">
      <c r="A233" s="16"/>
      <c r="B233" s="169"/>
      <c r="C233" s="16"/>
      <c r="E233" s="146"/>
      <c r="F233" s="117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s="115" customFormat="1" ht="15" x14ac:dyDescent="0.25">
      <c r="A234" s="16"/>
      <c r="B234" s="169"/>
      <c r="C234" s="16"/>
      <c r="E234" s="146"/>
      <c r="F234" s="117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s="115" customFormat="1" ht="15" x14ac:dyDescent="0.25">
      <c r="A235" s="16"/>
      <c r="B235" s="169"/>
      <c r="C235" s="16"/>
      <c r="E235" s="146"/>
      <c r="F235" s="117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s="115" customFormat="1" ht="15" x14ac:dyDescent="0.25">
      <c r="A236" s="16"/>
      <c r="B236" s="169"/>
      <c r="C236" s="16"/>
      <c r="E236" s="146"/>
      <c r="F236" s="117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s="115" customFormat="1" ht="15" x14ac:dyDescent="0.25">
      <c r="A237" s="16"/>
      <c r="B237" s="169"/>
      <c r="C237" s="16"/>
      <c r="E237" s="146"/>
      <c r="F237" s="117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s="115" customFormat="1" ht="15" x14ac:dyDescent="0.25">
      <c r="A238" s="16"/>
      <c r="B238" s="169"/>
      <c r="C238" s="16"/>
      <c r="E238" s="146"/>
      <c r="F238" s="117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s="115" customFormat="1" ht="15" x14ac:dyDescent="0.25">
      <c r="A239" s="16"/>
      <c r="B239" s="169"/>
      <c r="C239" s="16"/>
      <c r="E239" s="146"/>
      <c r="F239" s="117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s="115" customFormat="1" ht="15" x14ac:dyDescent="0.25">
      <c r="A240" s="16"/>
      <c r="B240" s="169"/>
      <c r="C240" s="16"/>
      <c r="E240" s="146"/>
      <c r="F240" s="117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s="115" customFormat="1" ht="15" x14ac:dyDescent="0.25">
      <c r="A241" s="16"/>
      <c r="B241" s="169"/>
      <c r="C241" s="16"/>
      <c r="E241" s="146"/>
      <c r="F241" s="117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s="115" customFormat="1" ht="15" x14ac:dyDescent="0.25">
      <c r="A242" s="16"/>
      <c r="B242" s="169"/>
      <c r="C242" s="16"/>
      <c r="E242" s="146"/>
      <c r="F242" s="117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s="115" customFormat="1" ht="15" x14ac:dyDescent="0.25">
      <c r="A243" s="16"/>
      <c r="B243" s="169"/>
      <c r="C243" s="16"/>
      <c r="E243" s="146"/>
      <c r="F243" s="117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s="115" customFormat="1" ht="15" x14ac:dyDescent="0.25">
      <c r="A244" s="16"/>
      <c r="B244" s="169"/>
      <c r="C244" s="16"/>
      <c r="E244" s="146"/>
      <c r="F244" s="117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s="115" customFormat="1" ht="15" x14ac:dyDescent="0.25">
      <c r="A245" s="16"/>
      <c r="B245" s="169"/>
      <c r="C245" s="16"/>
      <c r="E245" s="146"/>
      <c r="F245" s="117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s="115" customFormat="1" ht="15" x14ac:dyDescent="0.25">
      <c r="A246" s="16"/>
      <c r="B246" s="169"/>
      <c r="C246" s="16"/>
      <c r="E246" s="146"/>
      <c r="F246" s="117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s="115" customFormat="1" ht="15" x14ac:dyDescent="0.25">
      <c r="A247" s="16"/>
      <c r="B247" s="169"/>
      <c r="C247" s="16"/>
      <c r="E247" s="146"/>
      <c r="F247" s="117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s="115" customFormat="1" ht="15" x14ac:dyDescent="0.25">
      <c r="A248" s="16"/>
      <c r="B248" s="169"/>
      <c r="C248" s="16"/>
      <c r="E248" s="146"/>
      <c r="F248" s="117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s="115" customFormat="1" ht="15" x14ac:dyDescent="0.25">
      <c r="A249" s="16"/>
      <c r="B249" s="169"/>
      <c r="C249" s="16"/>
      <c r="E249" s="146"/>
      <c r="F249" s="117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s="115" customFormat="1" ht="15" x14ac:dyDescent="0.25">
      <c r="A250" s="16"/>
      <c r="B250" s="169"/>
      <c r="C250" s="16"/>
      <c r="E250" s="146"/>
      <c r="F250" s="117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s="115" customFormat="1" ht="15" x14ac:dyDescent="0.25">
      <c r="A251" s="16"/>
      <c r="B251" s="169"/>
      <c r="C251" s="16"/>
      <c r="E251" s="146"/>
      <c r="F251" s="117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s="115" customFormat="1" ht="15" x14ac:dyDescent="0.25">
      <c r="A252" s="16"/>
      <c r="B252" s="169"/>
      <c r="C252" s="16"/>
      <c r="E252" s="146"/>
      <c r="F252" s="117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s="115" customFormat="1" ht="15" x14ac:dyDescent="0.25">
      <c r="A253" s="16"/>
      <c r="B253" s="169"/>
      <c r="C253" s="16"/>
      <c r="E253" s="146"/>
      <c r="F253" s="117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s="115" customFormat="1" ht="15" x14ac:dyDescent="0.25">
      <c r="A254" s="16"/>
      <c r="B254" s="169"/>
      <c r="C254" s="16"/>
      <c r="E254" s="146"/>
      <c r="F254" s="117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s="115" customFormat="1" ht="15" x14ac:dyDescent="0.25">
      <c r="A255" s="16"/>
      <c r="B255" s="169"/>
      <c r="C255" s="16"/>
      <c r="E255" s="146"/>
      <c r="F255" s="117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s="115" customFormat="1" ht="15" x14ac:dyDescent="0.25">
      <c r="A256" s="16"/>
      <c r="B256" s="169"/>
      <c r="C256" s="16"/>
      <c r="E256" s="146"/>
      <c r="F256" s="117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s="115" customFormat="1" ht="15" x14ac:dyDescent="0.25">
      <c r="A257" s="16"/>
      <c r="B257" s="169"/>
      <c r="C257" s="16"/>
      <c r="E257" s="146"/>
      <c r="F257" s="117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s="115" customFormat="1" ht="15" x14ac:dyDescent="0.25">
      <c r="A258" s="16"/>
      <c r="B258" s="169"/>
      <c r="C258" s="16"/>
      <c r="E258" s="146"/>
      <c r="F258" s="117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s="115" customFormat="1" ht="15" x14ac:dyDescent="0.25">
      <c r="A259" s="16"/>
      <c r="B259" s="169"/>
      <c r="C259" s="16"/>
      <c r="E259" s="146"/>
      <c r="F259" s="117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s="115" customFormat="1" ht="15" x14ac:dyDescent="0.25">
      <c r="A260" s="16"/>
      <c r="B260" s="169"/>
      <c r="C260" s="16"/>
      <c r="E260" s="146"/>
      <c r="F260" s="117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s="115" customFormat="1" ht="15" x14ac:dyDescent="0.25">
      <c r="A261" s="16"/>
      <c r="B261" s="169"/>
      <c r="C261" s="16"/>
      <c r="E261" s="146"/>
      <c r="F261" s="117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s="115" customFormat="1" ht="15" x14ac:dyDescent="0.25">
      <c r="A262" s="16"/>
      <c r="B262" s="169"/>
      <c r="C262" s="16"/>
      <c r="E262" s="146"/>
      <c r="F262" s="117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s="115" customFormat="1" ht="15" x14ac:dyDescent="0.25">
      <c r="A263" s="16"/>
      <c r="B263" s="169"/>
      <c r="C263" s="16"/>
      <c r="E263" s="146"/>
      <c r="F263" s="117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s="115" customFormat="1" ht="15" x14ac:dyDescent="0.25">
      <c r="A264" s="16"/>
      <c r="B264" s="169"/>
      <c r="C264" s="16"/>
      <c r="E264" s="146"/>
      <c r="F264" s="117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s="115" customFormat="1" ht="15" x14ac:dyDescent="0.25">
      <c r="A265" s="16"/>
      <c r="B265" s="169"/>
      <c r="C265" s="16"/>
      <c r="E265" s="146"/>
      <c r="F265" s="117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s="115" customFormat="1" ht="15" x14ac:dyDescent="0.25">
      <c r="A266" s="16"/>
      <c r="B266" s="169"/>
      <c r="C266" s="16"/>
      <c r="E266" s="146"/>
      <c r="F266" s="117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s="115" customFormat="1" ht="15" x14ac:dyDescent="0.25">
      <c r="A267" s="16"/>
      <c r="B267" s="169"/>
      <c r="C267" s="16"/>
      <c r="E267" s="146"/>
      <c r="F267" s="117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s="115" customFormat="1" ht="15" x14ac:dyDescent="0.25">
      <c r="A268" s="16"/>
      <c r="B268" s="169"/>
      <c r="C268" s="16"/>
      <c r="E268" s="146"/>
      <c r="F268" s="117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s="115" customFormat="1" ht="15" x14ac:dyDescent="0.25">
      <c r="A269" s="16"/>
      <c r="B269" s="169"/>
      <c r="C269" s="16"/>
      <c r="E269" s="146"/>
      <c r="F269" s="117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s="115" customFormat="1" ht="15" x14ac:dyDescent="0.25">
      <c r="A270" s="16"/>
      <c r="B270" s="169"/>
      <c r="C270" s="16"/>
      <c r="E270" s="146"/>
      <c r="F270" s="117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s="115" customFormat="1" ht="15" x14ac:dyDescent="0.25">
      <c r="A271" s="16"/>
      <c r="B271" s="169"/>
      <c r="C271" s="16"/>
      <c r="E271" s="146"/>
      <c r="F271" s="117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s="115" customFormat="1" ht="15" x14ac:dyDescent="0.25">
      <c r="A272" s="16"/>
      <c r="B272" s="169"/>
      <c r="C272" s="16"/>
      <c r="E272" s="146"/>
      <c r="F272" s="117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s="115" customFormat="1" ht="15" x14ac:dyDescent="0.25">
      <c r="A273" s="16"/>
      <c r="B273" s="169"/>
      <c r="C273" s="16"/>
      <c r="E273" s="146"/>
      <c r="F273" s="117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s="115" customFormat="1" ht="15" x14ac:dyDescent="0.25">
      <c r="A274" s="16"/>
      <c r="B274" s="169"/>
      <c r="C274" s="16"/>
      <c r="E274" s="146"/>
      <c r="F274" s="117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s="115" customFormat="1" ht="15" x14ac:dyDescent="0.25">
      <c r="A275" s="16"/>
      <c r="B275" s="169"/>
      <c r="C275" s="16"/>
      <c r="E275" s="146"/>
      <c r="F275" s="117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s="115" customFormat="1" ht="15" x14ac:dyDescent="0.25">
      <c r="A276" s="16"/>
      <c r="B276" s="169"/>
      <c r="C276" s="16"/>
      <c r="E276" s="146"/>
      <c r="F276" s="117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s="115" customFormat="1" ht="15" x14ac:dyDescent="0.25">
      <c r="A277" s="16"/>
      <c r="B277" s="169"/>
      <c r="C277" s="16"/>
      <c r="E277" s="146"/>
      <c r="F277" s="117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s="115" customFormat="1" ht="15" x14ac:dyDescent="0.25">
      <c r="A278" s="16"/>
      <c r="B278" s="169"/>
      <c r="C278" s="16"/>
      <c r="E278" s="146"/>
      <c r="F278" s="117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s="115" customFormat="1" ht="15" x14ac:dyDescent="0.25">
      <c r="A279" s="16"/>
      <c r="B279" s="169"/>
      <c r="C279" s="16"/>
      <c r="E279" s="146"/>
      <c r="F279" s="117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s="115" customFormat="1" ht="15" x14ac:dyDescent="0.25">
      <c r="A280" s="16"/>
      <c r="B280" s="169"/>
      <c r="C280" s="16"/>
      <c r="E280" s="146"/>
      <c r="F280" s="117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s="115" customFormat="1" ht="15" x14ac:dyDescent="0.25">
      <c r="A281" s="16"/>
      <c r="B281" s="169"/>
      <c r="C281" s="16"/>
      <c r="E281" s="146"/>
      <c r="F281" s="117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s="115" customFormat="1" ht="15" x14ac:dyDescent="0.25">
      <c r="A282" s="16"/>
      <c r="B282" s="169"/>
      <c r="C282" s="16"/>
      <c r="E282" s="146"/>
      <c r="F282" s="117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s="115" customFormat="1" ht="15" x14ac:dyDescent="0.25">
      <c r="A283" s="16"/>
      <c r="B283" s="169"/>
      <c r="C283" s="16"/>
      <c r="E283" s="146"/>
      <c r="F283" s="117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s="115" customFormat="1" ht="15" x14ac:dyDescent="0.25">
      <c r="A284" s="16"/>
      <c r="B284" s="169"/>
      <c r="C284" s="16"/>
      <c r="E284" s="146"/>
      <c r="F284" s="117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s="115" customFormat="1" ht="15" x14ac:dyDescent="0.25">
      <c r="A285" s="16"/>
      <c r="B285" s="169"/>
      <c r="C285" s="16"/>
      <c r="E285" s="146"/>
      <c r="F285" s="117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s="115" customFormat="1" ht="15" x14ac:dyDescent="0.25">
      <c r="A286" s="16"/>
      <c r="B286" s="169"/>
      <c r="C286" s="16"/>
      <c r="E286" s="146"/>
      <c r="F286" s="117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s="115" customFormat="1" ht="15" x14ac:dyDescent="0.25">
      <c r="A287" s="16"/>
      <c r="B287" s="169"/>
      <c r="C287" s="16"/>
      <c r="E287" s="146"/>
      <c r="F287" s="117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s="115" customFormat="1" ht="15" x14ac:dyDescent="0.25">
      <c r="A288" s="16"/>
      <c r="B288" s="169"/>
      <c r="C288" s="16"/>
      <c r="E288" s="146"/>
      <c r="F288" s="117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s="115" customFormat="1" ht="15" x14ac:dyDescent="0.25">
      <c r="A289" s="16"/>
      <c r="B289" s="169"/>
      <c r="C289" s="16"/>
      <c r="E289" s="146"/>
      <c r="F289" s="117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s="115" customFormat="1" ht="15" x14ac:dyDescent="0.25">
      <c r="A290" s="16"/>
      <c r="B290" s="169"/>
      <c r="C290" s="16"/>
      <c r="E290" s="146"/>
      <c r="F290" s="117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s="115" customFormat="1" ht="15" x14ac:dyDescent="0.25">
      <c r="A291" s="16"/>
      <c r="B291" s="169"/>
      <c r="C291" s="16"/>
      <c r="E291" s="146"/>
      <c r="F291" s="117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s="115" customFormat="1" ht="15" x14ac:dyDescent="0.25">
      <c r="A292" s="16"/>
      <c r="B292" s="169"/>
      <c r="C292" s="16"/>
      <c r="E292" s="146"/>
      <c r="F292" s="117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s="115" customFormat="1" ht="15" x14ac:dyDescent="0.25">
      <c r="A293" s="16"/>
      <c r="B293" s="169"/>
      <c r="C293" s="16"/>
      <c r="E293" s="146"/>
      <c r="F293" s="117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s="115" customFormat="1" ht="15" x14ac:dyDescent="0.25">
      <c r="A294" s="16"/>
      <c r="B294" s="169"/>
      <c r="C294" s="16"/>
      <c r="E294" s="146"/>
      <c r="F294" s="117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s="115" customFormat="1" ht="15" x14ac:dyDescent="0.25">
      <c r="A295" s="16"/>
      <c r="B295" s="169"/>
      <c r="C295" s="16"/>
      <c r="E295" s="146"/>
      <c r="F295" s="117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s="115" customFormat="1" ht="15" x14ac:dyDescent="0.25">
      <c r="A296" s="16"/>
      <c r="B296" s="169"/>
      <c r="C296" s="16"/>
      <c r="E296" s="146"/>
      <c r="F296" s="117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s="115" customFormat="1" ht="15" x14ac:dyDescent="0.25">
      <c r="A297" s="16"/>
      <c r="B297" s="169"/>
      <c r="C297" s="16"/>
      <c r="E297" s="146"/>
      <c r="F297" s="117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s="115" customFormat="1" ht="15" x14ac:dyDescent="0.25">
      <c r="A298" s="16"/>
      <c r="B298" s="169"/>
      <c r="C298" s="16"/>
      <c r="E298" s="146"/>
      <c r="F298" s="117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s="115" customFormat="1" ht="15" x14ac:dyDescent="0.25">
      <c r="A299" s="16"/>
      <c r="B299" s="169"/>
      <c r="C299" s="16"/>
      <c r="E299" s="146"/>
      <c r="F299" s="117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s="115" customFormat="1" ht="15" x14ac:dyDescent="0.25">
      <c r="A300" s="16"/>
      <c r="B300" s="169"/>
      <c r="C300" s="16"/>
      <c r="E300" s="146"/>
      <c r="F300" s="117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s="115" customFormat="1" ht="15" x14ac:dyDescent="0.25">
      <c r="A301" s="16"/>
      <c r="B301" s="169"/>
      <c r="C301" s="16"/>
      <c r="E301" s="146"/>
      <c r="F301" s="117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s="115" customFormat="1" ht="15" x14ac:dyDescent="0.25">
      <c r="A302" s="16"/>
      <c r="B302" s="169"/>
      <c r="C302" s="16"/>
      <c r="E302" s="146"/>
      <c r="F302" s="117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s="115" customFormat="1" ht="15" x14ac:dyDescent="0.25">
      <c r="A303" s="16"/>
      <c r="B303" s="169"/>
      <c r="C303" s="16"/>
      <c r="E303" s="146"/>
      <c r="F303" s="117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s="115" customFormat="1" ht="15" x14ac:dyDescent="0.25">
      <c r="A304" s="16"/>
      <c r="B304" s="169"/>
      <c r="C304" s="16"/>
      <c r="E304" s="146"/>
      <c r="F304" s="117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s="115" customFormat="1" ht="15" x14ac:dyDescent="0.25">
      <c r="A305" s="16"/>
      <c r="B305" s="169"/>
      <c r="C305" s="16"/>
      <c r="E305" s="146"/>
      <c r="F305" s="117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s="115" customFormat="1" ht="15" x14ac:dyDescent="0.25">
      <c r="A306" s="16"/>
      <c r="B306" s="169"/>
      <c r="C306" s="16"/>
      <c r="E306" s="146"/>
      <c r="F306" s="117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s="115" customFormat="1" ht="15" x14ac:dyDescent="0.25">
      <c r="A307" s="16"/>
      <c r="B307" s="169"/>
      <c r="C307" s="16"/>
      <c r="E307" s="146"/>
      <c r="F307" s="117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s="115" customFormat="1" ht="15" x14ac:dyDescent="0.25">
      <c r="A308" s="16"/>
      <c r="B308" s="169"/>
      <c r="C308" s="16"/>
      <c r="E308" s="146"/>
      <c r="F308" s="117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s="115" customFormat="1" ht="15" x14ac:dyDescent="0.25">
      <c r="A309" s="16"/>
      <c r="B309" s="169"/>
      <c r="C309" s="16"/>
      <c r="E309" s="146"/>
      <c r="F309" s="117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s="115" customFormat="1" ht="15" x14ac:dyDescent="0.25">
      <c r="A310" s="16"/>
      <c r="B310" s="169"/>
      <c r="C310" s="16"/>
      <c r="E310" s="146"/>
      <c r="F310" s="117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s="115" customFormat="1" ht="15" x14ac:dyDescent="0.25">
      <c r="A311" s="16"/>
      <c r="B311" s="169"/>
      <c r="C311" s="16"/>
      <c r="E311" s="146"/>
      <c r="F311" s="117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s="115" customFormat="1" ht="15" x14ac:dyDescent="0.25">
      <c r="A312" s="16"/>
      <c r="B312" s="169"/>
      <c r="C312" s="16"/>
      <c r="E312" s="146"/>
      <c r="F312" s="117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s="115" customFormat="1" ht="15" x14ac:dyDescent="0.25">
      <c r="A313" s="16"/>
      <c r="B313" s="169"/>
      <c r="C313" s="16"/>
      <c r="E313" s="146"/>
      <c r="F313" s="117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s="115" customFormat="1" ht="15" x14ac:dyDescent="0.25">
      <c r="A314" s="16"/>
      <c r="B314" s="169"/>
      <c r="C314" s="16"/>
      <c r="E314" s="146"/>
      <c r="F314" s="117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s="115" customFormat="1" ht="15" x14ac:dyDescent="0.25">
      <c r="A315" s="16"/>
      <c r="B315" s="169"/>
      <c r="C315" s="16"/>
      <c r="E315" s="146"/>
      <c r="F315" s="117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s="115" customFormat="1" ht="15" x14ac:dyDescent="0.25">
      <c r="A316" s="16"/>
      <c r="B316" s="169"/>
      <c r="C316" s="16"/>
      <c r="E316" s="146"/>
      <c r="F316" s="117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s="115" customFormat="1" ht="15" x14ac:dyDescent="0.25">
      <c r="A317" s="16"/>
      <c r="B317" s="169"/>
      <c r="C317" s="16"/>
      <c r="E317" s="146"/>
      <c r="F317" s="117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</sheetData>
  <sheetProtection formatCells="0" formatColumns="0" formatRows="0" insertColumns="0" insertRows="0" insertHyperlinks="0" selectLockedCells="1" autoFilter="0"/>
  <mergeCells count="14">
    <mergeCell ref="D1:X1"/>
    <mergeCell ref="A2:X2"/>
    <mergeCell ref="A4:A7"/>
    <mergeCell ref="B4:B7"/>
    <mergeCell ref="C4:C7"/>
    <mergeCell ref="D4:D7"/>
    <mergeCell ref="E4:E7"/>
    <mergeCell ref="F4:F7"/>
    <mergeCell ref="G4:W4"/>
    <mergeCell ref="X4:X7"/>
    <mergeCell ref="G5:G7"/>
    <mergeCell ref="H5:W5"/>
    <mergeCell ref="H6:O6"/>
    <mergeCell ref="P6:W6"/>
  </mergeCells>
  <conditionalFormatting sqref="Q10">
    <cfRule type="expression" dxfId="39" priority="176">
      <formula>(I10="X")</formula>
    </cfRule>
  </conditionalFormatting>
  <conditionalFormatting sqref="R10">
    <cfRule type="expression" dxfId="38" priority="175">
      <formula>(J10="X")</formula>
    </cfRule>
  </conditionalFormatting>
  <conditionalFormatting sqref="S10:U10 W10">
    <cfRule type="expression" dxfId="37" priority="174">
      <formula>(K10="X")</formula>
    </cfRule>
  </conditionalFormatting>
  <conditionalFormatting sqref="V10">
    <cfRule type="expression" dxfId="36" priority="173">
      <formula>(N10="X")</formula>
    </cfRule>
  </conditionalFormatting>
  <conditionalFormatting sqref="I10:J10">
    <cfRule type="expression" dxfId="35" priority="172">
      <formula>(Q10="x")</formula>
    </cfRule>
  </conditionalFormatting>
  <conditionalFormatting sqref="K10:O10">
    <cfRule type="expression" dxfId="34" priority="171">
      <formula>(S10="X")</formula>
    </cfRule>
  </conditionalFormatting>
  <conditionalFormatting sqref="I10">
    <cfRule type="expression" dxfId="33" priority="170">
      <formula>(G10="X")</formula>
    </cfRule>
  </conditionalFormatting>
  <conditionalFormatting sqref="J10">
    <cfRule type="expression" dxfId="32" priority="169">
      <formula>(G10="X")</formula>
    </cfRule>
  </conditionalFormatting>
  <conditionalFormatting sqref="K10">
    <cfRule type="expression" dxfId="31" priority="168">
      <formula>(G10="X")</formula>
    </cfRule>
  </conditionalFormatting>
  <conditionalFormatting sqref="L10">
    <cfRule type="expression" dxfId="30" priority="167">
      <formula>(G10="X")</formula>
    </cfRule>
  </conditionalFormatting>
  <conditionalFormatting sqref="M10">
    <cfRule type="expression" dxfId="29" priority="166">
      <formula>(G10="X")</formula>
    </cfRule>
  </conditionalFormatting>
  <conditionalFormatting sqref="N10">
    <cfRule type="expression" dxfId="28" priority="165">
      <formula>(G10="X")</formula>
    </cfRule>
  </conditionalFormatting>
  <conditionalFormatting sqref="O10">
    <cfRule type="expression" dxfId="27" priority="164">
      <formula>(G10="X")</formula>
    </cfRule>
  </conditionalFormatting>
  <conditionalFormatting sqref="Q10">
    <cfRule type="expression" dxfId="26" priority="163">
      <formula>(G10="X")</formula>
    </cfRule>
  </conditionalFormatting>
  <conditionalFormatting sqref="R10">
    <cfRule type="expression" dxfId="25" priority="162">
      <formula>(G10="X")</formula>
    </cfRule>
  </conditionalFormatting>
  <conditionalFormatting sqref="S10">
    <cfRule type="expression" dxfId="24" priority="161">
      <formula>(G10="X")</formula>
    </cfRule>
  </conditionalFormatting>
  <conditionalFormatting sqref="T10">
    <cfRule type="expression" dxfId="23" priority="160">
      <formula>(G10="X")</formula>
    </cfRule>
  </conditionalFormatting>
  <conditionalFormatting sqref="U10">
    <cfRule type="expression" dxfId="22" priority="159">
      <formula>(G10="X")</formula>
    </cfRule>
  </conditionalFormatting>
  <conditionalFormatting sqref="V10">
    <cfRule type="expression" dxfId="21" priority="158">
      <formula>(G10="X")</formula>
    </cfRule>
  </conditionalFormatting>
  <conditionalFormatting sqref="W10">
    <cfRule type="expression" dxfId="20" priority="157">
      <formula>(G10="X")</formula>
    </cfRule>
  </conditionalFormatting>
  <conditionalFormatting sqref="Q8:Q9">
    <cfRule type="expression" dxfId="19" priority="20">
      <formula>(I8="X")</formula>
    </cfRule>
  </conditionalFormatting>
  <conditionalFormatting sqref="R8:R9">
    <cfRule type="expression" dxfId="18" priority="19">
      <formula>(J8="X")</formula>
    </cfRule>
  </conditionalFormatting>
  <conditionalFormatting sqref="S8:U9 W8:W9">
    <cfRule type="expression" dxfId="17" priority="18">
      <formula>(K8="X")</formula>
    </cfRule>
  </conditionalFormatting>
  <conditionalFormatting sqref="V8:V9">
    <cfRule type="expression" dxfId="16" priority="17">
      <formula>(N8="X")</formula>
    </cfRule>
  </conditionalFormatting>
  <conditionalFormatting sqref="I8:J9">
    <cfRule type="expression" dxfId="15" priority="16">
      <formula>(Q8="x")</formula>
    </cfRule>
  </conditionalFormatting>
  <conditionalFormatting sqref="K8:O9">
    <cfRule type="expression" dxfId="14" priority="15">
      <formula>(S8="X")</formula>
    </cfRule>
  </conditionalFormatting>
  <conditionalFormatting sqref="I8:I9">
    <cfRule type="expression" dxfId="13" priority="14">
      <formula>(G8="X")</formula>
    </cfRule>
  </conditionalFormatting>
  <conditionalFormatting sqref="J8:J9">
    <cfRule type="expression" dxfId="12" priority="13">
      <formula>(G8="X")</formula>
    </cfRule>
  </conditionalFormatting>
  <conditionalFormatting sqref="K8:K9">
    <cfRule type="expression" dxfId="11" priority="12">
      <formula>(G8="X")</formula>
    </cfRule>
  </conditionalFormatting>
  <conditionalFormatting sqref="L8:L9">
    <cfRule type="expression" dxfId="10" priority="11">
      <formula>(G8="X")</formula>
    </cfRule>
  </conditionalFormatting>
  <conditionalFormatting sqref="M8:M9">
    <cfRule type="expression" dxfId="9" priority="10">
      <formula>(G8="X")</formula>
    </cfRule>
  </conditionalFormatting>
  <conditionalFormatting sqref="N8:N9">
    <cfRule type="expression" dxfId="8" priority="9">
      <formula>(G8="X")</formula>
    </cfRule>
  </conditionalFormatting>
  <conditionalFormatting sqref="O8:O9">
    <cfRule type="expression" dxfId="7" priority="8">
      <formula>(G8="X")</formula>
    </cfRule>
  </conditionalFormatting>
  <conditionalFormatting sqref="Q8:Q9">
    <cfRule type="expression" dxfId="6" priority="7">
      <formula>(G8="X")</formula>
    </cfRule>
  </conditionalFormatting>
  <conditionalFormatting sqref="R8:R9">
    <cfRule type="expression" dxfId="5" priority="6">
      <formula>(G8="X")</formula>
    </cfRule>
  </conditionalFormatting>
  <conditionalFormatting sqref="S8:S9">
    <cfRule type="expression" dxfId="4" priority="5">
      <formula>(G8="X")</formula>
    </cfRule>
  </conditionalFormatting>
  <conditionalFormatting sqref="T8:T9">
    <cfRule type="expression" dxfId="3" priority="4">
      <formula>(G8="X")</formula>
    </cfRule>
  </conditionalFormatting>
  <conditionalFormatting sqref="U8:U9">
    <cfRule type="expression" dxfId="2" priority="3">
      <formula>(G8="X")</formula>
    </cfRule>
  </conditionalFormatting>
  <conditionalFormatting sqref="V8:V9">
    <cfRule type="expression" dxfId="1" priority="2">
      <formula>(G8="X")</formula>
    </cfRule>
  </conditionalFormatting>
  <conditionalFormatting sqref="W8:W9">
    <cfRule type="expression" dxfId="0" priority="1">
      <formula>(G8="X")</formula>
    </cfRule>
  </conditionalFormatting>
  <dataValidations count="4">
    <dataValidation type="list" allowBlank="1" showInputMessage="1" showErrorMessage="1" sqref="F10" xr:uid="{00000000-0002-0000-0800-000000000000}">
      <formula1>$F$18:$F$58</formula1>
    </dataValidation>
    <dataValidation type="list" allowBlank="1" showInputMessage="1" showErrorMessage="1" sqref="E10" xr:uid="{00000000-0002-0000-0800-000001000000}">
      <formula1>$E$18:$E$49</formula1>
    </dataValidation>
    <dataValidation type="list" allowBlank="1" showInputMessage="1" showErrorMessage="1" sqref="F8:F9" xr:uid="{42C13F02-BB1C-4341-8B65-46D1E186F200}">
      <formula1>$C$28:$C$34</formula1>
    </dataValidation>
    <dataValidation type="list" allowBlank="1" showInputMessage="1" showErrorMessage="1" sqref="E8:E9" xr:uid="{539B14E3-7497-4AA4-B747-983CE34737E6}">
      <formula1>$B$28:$B$29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6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B1:I53"/>
  <sheetViews>
    <sheetView showGridLines="0" zoomScale="115" zoomScaleNormal="115" zoomScaleSheetLayoutView="100" workbookViewId="0">
      <pane ySplit="7" topLeftCell="A8" activePane="bottomLeft" state="frozen"/>
      <selection activeCell="B11" sqref="B11"/>
      <selection pane="bottomLeft" activeCell="G18" sqref="G18"/>
    </sheetView>
  </sheetViews>
  <sheetFormatPr baseColWidth="10" defaultColWidth="11.42578125" defaultRowHeight="15" x14ac:dyDescent="0.25"/>
  <cols>
    <col min="1" max="1" width="2.85546875" customWidth="1"/>
    <col min="2" max="2" width="15.5703125" customWidth="1"/>
    <col min="3" max="3" width="10.85546875" customWidth="1"/>
    <col min="4" max="4" width="14" customWidth="1"/>
    <col min="5" max="5" width="16.5703125" style="120" customWidth="1"/>
    <col min="6" max="6" width="8.5703125" style="120" customWidth="1"/>
    <col min="7" max="7" width="89.85546875" style="117" customWidth="1"/>
    <col min="8" max="9" width="11.42578125" style="117"/>
  </cols>
  <sheetData>
    <row r="1" spans="2:9" s="12" customFormat="1" ht="15.75" x14ac:dyDescent="0.25">
      <c r="E1" s="415" t="s">
        <v>143</v>
      </c>
      <c r="F1" s="415"/>
      <c r="G1" s="415"/>
    </row>
    <row r="2" spans="2:9" s="12" customFormat="1" ht="5.25" customHeight="1" x14ac:dyDescent="0.2">
      <c r="E2" s="49"/>
      <c r="F2" s="49"/>
      <c r="G2" s="45"/>
    </row>
    <row r="3" spans="2:9" s="12" customFormat="1" ht="14.25" x14ac:dyDescent="0.2">
      <c r="E3" s="49"/>
      <c r="F3" s="49"/>
      <c r="G3" s="45"/>
    </row>
    <row r="4" spans="2:9" s="12" customFormat="1" ht="14.25" x14ac:dyDescent="0.2">
      <c r="E4" s="49"/>
      <c r="F4" s="49"/>
      <c r="G4" s="45"/>
    </row>
    <row r="5" spans="2:9" s="12" customFormat="1" ht="31.5" customHeight="1" x14ac:dyDescent="0.2">
      <c r="B5" s="572" t="s">
        <v>141</v>
      </c>
      <c r="C5" s="572"/>
      <c r="D5" s="572"/>
      <c r="E5" s="572"/>
      <c r="F5" s="572"/>
      <c r="G5" s="572"/>
      <c r="I5" s="15"/>
    </row>
    <row r="6" spans="2:9" s="12" customFormat="1" ht="12.75" customHeight="1" thickBot="1" x14ac:dyDescent="0.3">
      <c r="E6" s="118"/>
      <c r="F6" s="118"/>
      <c r="G6" s="119"/>
    </row>
    <row r="7" spans="2:9" s="12" customFormat="1" ht="42.75" customHeight="1" thickBot="1" x14ac:dyDescent="0.25">
      <c r="B7" s="214" t="s">
        <v>114</v>
      </c>
      <c r="C7" s="214" t="s">
        <v>120</v>
      </c>
      <c r="D7" s="214" t="s">
        <v>119</v>
      </c>
      <c r="E7" s="214" t="s">
        <v>49</v>
      </c>
      <c r="F7" s="214" t="s">
        <v>51</v>
      </c>
      <c r="G7" s="215" t="s">
        <v>111</v>
      </c>
    </row>
    <row r="8" spans="2:9" s="28" customFormat="1" x14ac:dyDescent="0.25">
      <c r="B8" s="209"/>
      <c r="C8" s="206"/>
      <c r="D8" s="207"/>
      <c r="E8" s="25"/>
      <c r="F8" s="48"/>
      <c r="G8" s="394"/>
    </row>
    <row r="9" spans="2:9" s="117" customFormat="1" x14ac:dyDescent="0.25">
      <c r="E9"/>
      <c r="F9"/>
      <c r="G9"/>
    </row>
    <row r="10" spans="2:9" s="117" customFormat="1" x14ac:dyDescent="0.25">
      <c r="E10"/>
      <c r="F10"/>
      <c r="G10"/>
    </row>
    <row r="11" spans="2:9" s="117" customFormat="1" x14ac:dyDescent="0.25">
      <c r="E11"/>
      <c r="F11"/>
      <c r="G11"/>
    </row>
    <row r="12" spans="2:9" s="117" customFormat="1" x14ac:dyDescent="0.25">
      <c r="E12"/>
      <c r="F12"/>
      <c r="G12"/>
    </row>
    <row r="13" spans="2:9" s="117" customFormat="1" x14ac:dyDescent="0.25">
      <c r="E13"/>
      <c r="F13"/>
      <c r="G13"/>
    </row>
    <row r="14" spans="2:9" s="117" customFormat="1" x14ac:dyDescent="0.25">
      <c r="E14"/>
      <c r="F14"/>
      <c r="G14"/>
    </row>
    <row r="15" spans="2:9" s="117" customFormat="1" x14ac:dyDescent="0.25">
      <c r="E15"/>
      <c r="F15"/>
      <c r="G15"/>
    </row>
    <row r="16" spans="2:9" s="117" customFormat="1" x14ac:dyDescent="0.25">
      <c r="E16"/>
      <c r="F16"/>
      <c r="G16"/>
    </row>
    <row r="17" spans="5:7" s="117" customFormat="1" x14ac:dyDescent="0.25">
      <c r="E17"/>
      <c r="F17"/>
      <c r="G17"/>
    </row>
    <row r="18" spans="5:7" s="117" customFormat="1" x14ac:dyDescent="0.25">
      <c r="E18"/>
      <c r="F18"/>
      <c r="G18"/>
    </row>
    <row r="19" spans="5:7" s="117" customFormat="1" x14ac:dyDescent="0.25">
      <c r="E19"/>
      <c r="F19"/>
      <c r="G19"/>
    </row>
    <row r="20" spans="5:7" s="117" customFormat="1" x14ac:dyDescent="0.25">
      <c r="E20"/>
      <c r="F20"/>
      <c r="G20"/>
    </row>
    <row r="21" spans="5:7" s="117" customFormat="1" x14ac:dyDescent="0.25">
      <c r="E21"/>
      <c r="F21"/>
      <c r="G21"/>
    </row>
    <row r="22" spans="5:7" s="117" customFormat="1" x14ac:dyDescent="0.25">
      <c r="E22"/>
      <c r="F22"/>
      <c r="G22"/>
    </row>
    <row r="23" spans="5:7" s="117" customFormat="1" x14ac:dyDescent="0.25">
      <c r="E23"/>
      <c r="F23"/>
      <c r="G23"/>
    </row>
    <row r="24" spans="5:7" s="117" customFormat="1" x14ac:dyDescent="0.25">
      <c r="E24"/>
      <c r="F24"/>
      <c r="G24"/>
    </row>
    <row r="25" spans="5:7" s="117" customFormat="1" x14ac:dyDescent="0.25">
      <c r="E25"/>
      <c r="F25"/>
      <c r="G25"/>
    </row>
    <row r="26" spans="5:7" s="117" customFormat="1" x14ac:dyDescent="0.25">
      <c r="E26"/>
      <c r="F26"/>
      <c r="G26"/>
    </row>
    <row r="27" spans="5:7" s="117" customFormat="1" x14ac:dyDescent="0.25">
      <c r="E27"/>
      <c r="F27"/>
      <c r="G27"/>
    </row>
    <row r="28" spans="5:7" s="117" customFormat="1" x14ac:dyDescent="0.25">
      <c r="E28"/>
      <c r="F28"/>
      <c r="G28"/>
    </row>
    <row r="29" spans="5:7" s="117" customFormat="1" x14ac:dyDescent="0.25">
      <c r="E29"/>
      <c r="F29"/>
      <c r="G29"/>
    </row>
    <row r="30" spans="5:7" s="117" customFormat="1" x14ac:dyDescent="0.25">
      <c r="E30"/>
      <c r="F30"/>
      <c r="G30"/>
    </row>
    <row r="31" spans="5:7" s="117" customFormat="1" x14ac:dyDescent="0.25">
      <c r="E31"/>
      <c r="F31"/>
      <c r="G31"/>
    </row>
    <row r="32" spans="5:7" s="117" customFormat="1" x14ac:dyDescent="0.25">
      <c r="E32"/>
      <c r="F32"/>
      <c r="G32"/>
    </row>
    <row r="33" spans="5:7" s="117" customFormat="1" x14ac:dyDescent="0.25">
      <c r="E33"/>
      <c r="F33"/>
      <c r="G33"/>
    </row>
    <row r="34" spans="5:7" s="117" customFormat="1" x14ac:dyDescent="0.25">
      <c r="E34"/>
      <c r="F34"/>
      <c r="G34"/>
    </row>
    <row r="35" spans="5:7" s="117" customFormat="1" x14ac:dyDescent="0.25">
      <c r="E35"/>
      <c r="F35"/>
      <c r="G35"/>
    </row>
    <row r="36" spans="5:7" s="117" customFormat="1" x14ac:dyDescent="0.25">
      <c r="E36"/>
      <c r="F36"/>
      <c r="G36"/>
    </row>
    <row r="37" spans="5:7" s="117" customFormat="1" x14ac:dyDescent="0.25">
      <c r="E37"/>
      <c r="F37"/>
      <c r="G37"/>
    </row>
    <row r="38" spans="5:7" s="117" customFormat="1" x14ac:dyDescent="0.25">
      <c r="E38"/>
      <c r="F38"/>
      <c r="G38"/>
    </row>
    <row r="39" spans="5:7" s="117" customFormat="1" x14ac:dyDescent="0.25">
      <c r="E39"/>
      <c r="F39"/>
      <c r="G39"/>
    </row>
    <row r="40" spans="5:7" s="117" customFormat="1" x14ac:dyDescent="0.25">
      <c r="E40"/>
      <c r="F40"/>
      <c r="G40"/>
    </row>
    <row r="41" spans="5:7" s="117" customFormat="1" x14ac:dyDescent="0.25">
      <c r="E41"/>
      <c r="F41"/>
      <c r="G41"/>
    </row>
    <row r="42" spans="5:7" s="117" customFormat="1" x14ac:dyDescent="0.25">
      <c r="E42"/>
      <c r="F42"/>
      <c r="G42"/>
    </row>
    <row r="43" spans="5:7" s="117" customFormat="1" x14ac:dyDescent="0.25">
      <c r="E43"/>
      <c r="F43"/>
      <c r="G43"/>
    </row>
    <row r="44" spans="5:7" s="117" customFormat="1" x14ac:dyDescent="0.25">
      <c r="E44"/>
      <c r="F44"/>
      <c r="G44"/>
    </row>
    <row r="45" spans="5:7" s="117" customFormat="1" x14ac:dyDescent="0.25">
      <c r="E45"/>
      <c r="F45"/>
      <c r="G45"/>
    </row>
    <row r="46" spans="5:7" s="117" customFormat="1" x14ac:dyDescent="0.25">
      <c r="E46"/>
      <c r="F46"/>
      <c r="G46"/>
    </row>
    <row r="47" spans="5:7" s="117" customFormat="1" x14ac:dyDescent="0.25">
      <c r="E47"/>
      <c r="F47"/>
      <c r="G47"/>
    </row>
    <row r="48" spans="5:7" s="117" customFormat="1" x14ac:dyDescent="0.25">
      <c r="E48"/>
      <c r="F48"/>
      <c r="G48"/>
    </row>
    <row r="49" spans="5:7" s="117" customFormat="1" x14ac:dyDescent="0.25">
      <c r="E49"/>
      <c r="F49"/>
      <c r="G49"/>
    </row>
    <row r="50" spans="5:7" s="117" customFormat="1" x14ac:dyDescent="0.25">
      <c r="E50"/>
      <c r="F50"/>
      <c r="G50"/>
    </row>
    <row r="51" spans="5:7" s="117" customFormat="1" x14ac:dyDescent="0.25">
      <c r="E51"/>
      <c r="F51"/>
      <c r="G51"/>
    </row>
    <row r="52" spans="5:7" s="117" customFormat="1" x14ac:dyDescent="0.25">
      <c r="E52"/>
      <c r="F52"/>
      <c r="G52"/>
    </row>
    <row r="53" spans="5:7" s="117" customFormat="1" x14ac:dyDescent="0.25">
      <c r="E53"/>
      <c r="F53"/>
      <c r="G53"/>
    </row>
  </sheetData>
  <autoFilter ref="A7:I7" xr:uid="{00000000-0009-0000-0000-000009000000}"/>
  <mergeCells count="2">
    <mergeCell ref="E1:G1"/>
    <mergeCell ref="B5:G5"/>
  </mergeCells>
  <printOptions horizontalCentered="1"/>
  <pageMargins left="0.23622047244094491" right="0.23622047244094491" top="0.74803149606299213" bottom="0.74803149606299213" header="0.31496062992125984" footer="0.31496062992125984"/>
  <pageSetup scale="67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baseColWidth="10" defaultColWidth="8.8554687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A9A18-01DA-4224-9797-5E2DD01B0B86}">
  <sheetPr>
    <tabColor rgb="FFE3F62E"/>
    <pageSetUpPr fitToPage="1"/>
  </sheetPr>
  <dimension ref="A1:M15"/>
  <sheetViews>
    <sheetView showGridLines="0" view="pageBreakPreview" zoomScaleNormal="100" zoomScaleSheetLayoutView="100" workbookViewId="0">
      <pane ySplit="5" topLeftCell="A6" activePane="bottomLeft" state="frozen"/>
      <selection activeCell="M19" sqref="M19"/>
      <selection pane="bottomLeft" activeCell="A7" sqref="A7:M8"/>
    </sheetView>
  </sheetViews>
  <sheetFormatPr baseColWidth="10" defaultColWidth="11.5703125" defaultRowHeight="12" x14ac:dyDescent="0.2"/>
  <cols>
    <col min="1" max="1" width="4.7109375" style="347" customWidth="1"/>
    <col min="2" max="2" width="14.85546875" style="348" bestFit="1" customWidth="1"/>
    <col min="3" max="3" width="10.5703125" style="347" customWidth="1"/>
    <col min="4" max="4" width="15" style="348" customWidth="1"/>
    <col min="5" max="5" width="11.28515625" style="347" customWidth="1"/>
    <col min="6" max="6" width="21" style="347" customWidth="1"/>
    <col min="7" max="7" width="32.28515625" style="348" bestFit="1" customWidth="1"/>
    <col min="8" max="8" width="14.7109375" style="348" bestFit="1" customWidth="1"/>
    <col min="9" max="9" width="31.140625" style="347" customWidth="1"/>
    <col min="10" max="10" width="20.42578125" style="348" customWidth="1"/>
    <col min="11" max="11" width="30" style="348" customWidth="1"/>
    <col min="12" max="12" width="23.7109375" style="348" customWidth="1"/>
    <col min="13" max="13" width="20.42578125" style="363" customWidth="1"/>
    <col min="14" max="16384" width="11.5703125" style="347"/>
  </cols>
  <sheetData>
    <row r="1" spans="1:13" ht="24" customHeight="1" x14ac:dyDescent="0.2">
      <c r="L1" s="349"/>
      <c r="M1" s="350" t="s">
        <v>185</v>
      </c>
    </row>
    <row r="2" spans="1:13" ht="12.6" customHeight="1" x14ac:dyDescent="0.2">
      <c r="C2" s="423"/>
      <c r="D2" s="423"/>
      <c r="E2" s="423"/>
      <c r="F2" s="423"/>
      <c r="G2" s="423"/>
      <c r="H2" s="423"/>
      <c r="M2" s="348"/>
    </row>
    <row r="3" spans="1:13" ht="55.5" customHeight="1" x14ac:dyDescent="0.2">
      <c r="A3" s="423" t="s">
        <v>186</v>
      </c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</row>
    <row r="4" spans="1:13" ht="12.75" thickBot="1" x14ac:dyDescent="0.25">
      <c r="M4" s="348"/>
    </row>
    <row r="5" spans="1:13" s="348" customFormat="1" ht="61.5" customHeight="1" thickTop="1" x14ac:dyDescent="0.2">
      <c r="A5" s="351" t="s">
        <v>50</v>
      </c>
      <c r="B5" s="352" t="s">
        <v>49</v>
      </c>
      <c r="C5" s="352" t="s">
        <v>187</v>
      </c>
      <c r="D5" s="352" t="s">
        <v>188</v>
      </c>
      <c r="E5" s="352" t="s">
        <v>189</v>
      </c>
      <c r="F5" s="352" t="s">
        <v>190</v>
      </c>
      <c r="G5" s="352" t="s">
        <v>191</v>
      </c>
      <c r="H5" s="352" t="s">
        <v>192</v>
      </c>
      <c r="I5" s="352" t="s">
        <v>193</v>
      </c>
      <c r="J5" s="353" t="s">
        <v>194</v>
      </c>
      <c r="K5" s="353" t="s">
        <v>195</v>
      </c>
      <c r="L5" s="354" t="s">
        <v>196</v>
      </c>
      <c r="M5" s="355" t="s">
        <v>197</v>
      </c>
    </row>
    <row r="6" spans="1:13" x14ac:dyDescent="0.2">
      <c r="A6" s="356">
        <v>1</v>
      </c>
      <c r="B6" s="357" t="s">
        <v>28</v>
      </c>
      <c r="C6" s="357">
        <v>6</v>
      </c>
      <c r="D6" s="357" t="s">
        <v>198</v>
      </c>
      <c r="E6" s="357" t="s">
        <v>2</v>
      </c>
      <c r="F6" s="358">
        <v>43798</v>
      </c>
      <c r="G6" s="357" t="s">
        <v>199</v>
      </c>
      <c r="H6" s="357" t="s">
        <v>200</v>
      </c>
      <c r="I6" s="359" t="s">
        <v>201</v>
      </c>
      <c r="J6" s="356" t="s">
        <v>167</v>
      </c>
      <c r="K6" s="358" t="s">
        <v>202</v>
      </c>
      <c r="L6" s="356"/>
      <c r="M6" s="358"/>
    </row>
    <row r="7" spans="1:13" x14ac:dyDescent="0.2">
      <c r="A7" s="356">
        <v>2</v>
      </c>
      <c r="B7" s="357" t="s">
        <v>28</v>
      </c>
      <c r="C7" s="357">
        <v>6</v>
      </c>
      <c r="D7" s="357" t="s">
        <v>198</v>
      </c>
      <c r="E7" s="357" t="s">
        <v>1</v>
      </c>
      <c r="F7" s="358" t="s">
        <v>207</v>
      </c>
      <c r="G7" s="379" t="s">
        <v>208</v>
      </c>
      <c r="H7" s="360" t="s">
        <v>200</v>
      </c>
      <c r="I7" s="361" t="s">
        <v>201</v>
      </c>
      <c r="J7" s="356" t="s">
        <v>167</v>
      </c>
      <c r="K7" s="358" t="s">
        <v>209</v>
      </c>
      <c r="L7" s="356"/>
      <c r="M7" s="358"/>
    </row>
    <row r="8" spans="1:13" x14ac:dyDescent="0.2">
      <c r="A8" s="356">
        <v>3</v>
      </c>
      <c r="B8" s="357" t="s">
        <v>182</v>
      </c>
      <c r="C8" s="357">
        <v>1</v>
      </c>
      <c r="D8" s="357" t="s">
        <v>210</v>
      </c>
      <c r="E8" s="357" t="s">
        <v>4</v>
      </c>
      <c r="F8" s="358" t="s">
        <v>211</v>
      </c>
      <c r="G8" s="357" t="s">
        <v>212</v>
      </c>
      <c r="H8" s="360" t="s">
        <v>200</v>
      </c>
      <c r="I8" s="361"/>
      <c r="J8" s="356" t="s">
        <v>167</v>
      </c>
      <c r="K8" s="358"/>
      <c r="L8" s="356"/>
      <c r="M8" s="358"/>
    </row>
    <row r="9" spans="1:13" x14ac:dyDescent="0.2">
      <c r="A9" s="356"/>
      <c r="B9" s="357"/>
      <c r="C9" s="357"/>
      <c r="D9" s="357"/>
      <c r="E9" s="357"/>
      <c r="F9" s="358"/>
      <c r="G9" s="357"/>
      <c r="H9" s="360"/>
      <c r="I9" s="361"/>
      <c r="J9" s="356"/>
      <c r="K9" s="358"/>
      <c r="L9" s="356"/>
      <c r="M9" s="358"/>
    </row>
    <row r="10" spans="1:13" x14ac:dyDescent="0.2">
      <c r="A10" s="356"/>
      <c r="B10" s="357"/>
      <c r="C10" s="357"/>
      <c r="D10" s="357"/>
      <c r="E10" s="357"/>
      <c r="F10" s="358"/>
      <c r="G10" s="357"/>
      <c r="H10" s="357"/>
      <c r="I10" s="359"/>
      <c r="J10" s="356"/>
      <c r="K10" s="358"/>
      <c r="L10" s="356"/>
      <c r="M10" s="358"/>
    </row>
    <row r="11" spans="1:13" x14ac:dyDescent="0.2">
      <c r="A11" s="356"/>
      <c r="B11" s="357"/>
      <c r="C11" s="357"/>
      <c r="D11" s="357"/>
      <c r="E11" s="357"/>
      <c r="F11" s="358"/>
      <c r="G11" s="357"/>
      <c r="H11" s="362"/>
      <c r="I11" s="359"/>
      <c r="J11" s="356"/>
      <c r="K11" s="358"/>
      <c r="L11" s="356"/>
      <c r="M11" s="358"/>
    </row>
    <row r="12" spans="1:13" x14ac:dyDescent="0.2">
      <c r="A12" s="356"/>
      <c r="B12" s="357"/>
      <c r="C12" s="357"/>
      <c r="D12" s="357"/>
      <c r="E12" s="357"/>
      <c r="F12" s="358"/>
      <c r="G12" s="357"/>
      <c r="H12" s="357"/>
      <c r="I12" s="359"/>
      <c r="J12" s="356"/>
      <c r="K12" s="358"/>
      <c r="L12" s="356"/>
      <c r="M12" s="358"/>
    </row>
    <row r="13" spans="1:13" x14ac:dyDescent="0.2">
      <c r="A13" s="356"/>
      <c r="B13" s="357"/>
      <c r="C13" s="357"/>
      <c r="D13" s="357"/>
      <c r="E13" s="357"/>
      <c r="F13" s="358"/>
      <c r="G13" s="357"/>
      <c r="H13" s="362"/>
      <c r="I13" s="359"/>
      <c r="J13" s="356"/>
      <c r="K13" s="358"/>
      <c r="L13" s="356"/>
      <c r="M13" s="358"/>
    </row>
    <row r="14" spans="1:13" x14ac:dyDescent="0.2">
      <c r="A14" s="356"/>
      <c r="B14" s="357"/>
      <c r="C14" s="357"/>
      <c r="D14" s="357"/>
      <c r="E14" s="357"/>
      <c r="F14" s="358"/>
      <c r="G14" s="357"/>
      <c r="H14" s="357"/>
      <c r="I14" s="359"/>
      <c r="J14" s="356"/>
      <c r="K14" s="358"/>
      <c r="L14" s="356"/>
      <c r="M14" s="358"/>
    </row>
    <row r="15" spans="1:13" x14ac:dyDescent="0.2">
      <c r="A15" s="424" t="s">
        <v>203</v>
      </c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</row>
  </sheetData>
  <mergeCells count="3">
    <mergeCell ref="C2:H2"/>
    <mergeCell ref="A3:M3"/>
    <mergeCell ref="A15:M15"/>
  </mergeCells>
  <printOptions horizontalCentered="1"/>
  <pageMargins left="0" right="0" top="0.59055118110236227" bottom="0.39370078740157483" header="0.31496062992125984" footer="0.31496062992125984"/>
  <pageSetup scale="54" fitToHeight="10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69050E36-EFF8-4BA6-9AD0-AA151245BC36}">
          <x14:formula1>
            <xm:f>'C:\DOR 2020\INFORMES\SESIONES\02 CONSEJOS DISTRITALES\ENERO\[Formato CyS_Ses_Ext_CD_16-01-20.xlsx]Anexo 1'!#REF!</xm:f>
          </x14:formula1>
          <xm:sqref>D9:D14</xm:sqref>
        </x14:dataValidation>
        <x14:dataValidation type="list" allowBlank="1" showInputMessage="1" showErrorMessage="1" xr:uid="{33692E35-7ACD-42A1-A0A5-B7E09433A5F3}">
          <x14:formula1>
            <xm:f>'C:\DOR 2020\INFORMES\SESIONES\02 CONSEJOS DISTRITALES\ENERO\[Formato CyS_Ses_Ext_CD_16-01-20.xlsx]Anexo 1'!#REF!</xm:f>
          </x14:formula1>
          <xm:sqref>E9:E14</xm:sqref>
        </x14:dataValidation>
        <x14:dataValidation type="list" showInputMessage="1" showErrorMessage="1" xr:uid="{B18EA829-D549-4024-8112-EBCDF1E46B17}">
          <x14:formula1>
            <xm:f>'C:\DOR 2020\INFORMES\SESIONES\02 CONSEJOS DISTRITALES\ENERO\[Formato CyS_Ses_Ext_CD_16-01-20.xlsx]Anexo 1'!#REF!</xm:f>
          </x14:formula1>
          <xm:sqref>C9:C14</xm:sqref>
        </x14:dataValidation>
        <x14:dataValidation type="list" showInputMessage="1" showErrorMessage="1" xr:uid="{0949A1FB-2F51-47AF-874C-F066787E298E}">
          <x14:formula1>
            <xm:f>'C:\DOR 2020\INFORMES\SESIONES\02 CONSEJOS DISTRITALES\ENERO\[Formato CyS_Ses_Ext_CD_16-01-20.xlsx]Anexo 1'!#REF!</xm:f>
          </x14:formula1>
          <xm:sqref>B9:B14</xm:sqref>
        </x14:dataValidation>
        <x14:dataValidation type="list" allowBlank="1" showInputMessage="1" showErrorMessage="1" xr:uid="{85B9CE80-EC07-4D8B-B91B-411F538739D0}">
          <x14:formula1>
            <xm:f>'C:\DOR 2020\INFORMES\SESIONES\02 CONSEJOS DISTRITALES\ENERO\INFORME CONJUNTO\[Formato CyS_Ses_Ord_CD_27-01-2020_28.01.20_13.10 horas.xlsx]Anexo 1'!#REF!</xm:f>
          </x14:formula1>
          <xm:sqref>D6</xm:sqref>
        </x14:dataValidation>
        <x14:dataValidation type="list" allowBlank="1" showInputMessage="1" showErrorMessage="1" xr:uid="{EC611443-0337-4FD1-A36C-2198DAB9A720}">
          <x14:formula1>
            <xm:f>'C:\DOR 2020\INFORMES\SESIONES\02 CONSEJOS DISTRITALES\ENERO\INFORME CONJUNTO\[Formato CyS_Ses_Ord_CD_27-01-2020_28.01.20_13.10 horas.xlsx]Anexo 1'!#REF!</xm:f>
          </x14:formula1>
          <xm:sqref>E6</xm:sqref>
        </x14:dataValidation>
        <x14:dataValidation type="list" showInputMessage="1" showErrorMessage="1" xr:uid="{0259898F-2725-4251-8678-BDCABE90A57A}">
          <x14:formula1>
            <xm:f>'C:\DOR 2020\INFORMES\SESIONES\02 CONSEJOS DISTRITALES\ENERO\INFORME CONJUNTO\[Formato CyS_Ses_Ord_CD_27-01-2020_28.01.20_13.10 horas.xlsx]Anexo 1'!#REF!</xm:f>
          </x14:formula1>
          <xm:sqref>C6</xm:sqref>
        </x14:dataValidation>
        <x14:dataValidation type="list" showInputMessage="1" showErrorMessage="1" xr:uid="{A1C141EC-4CFB-42C9-9ED7-D68DC046B4E5}">
          <x14:formula1>
            <xm:f>'C:\DOR 2020\INFORMES\SESIONES\02 CONSEJOS DISTRITALES\ENERO\INFORME CONJUNTO\[Formato CyS_Ses_Ord_CD_27-01-2020_28.01.20_13.10 horas.xlsx]Anexo 1'!#REF!</xm:f>
          </x14:formula1>
          <xm:sqref>B6</xm:sqref>
        </x14:dataValidation>
        <x14:dataValidation type="list" allowBlank="1" showInputMessage="1" showErrorMessage="1" xr:uid="{0AB90B19-627B-40E5-8C89-8D90C896EB8B}">
          <x14:formula1>
            <xm:f>'C:\DOR 2020\INFORMES\SESIONES\02 CONSEJOS DISTRITALES\ENERO\INFORME CONJUNTO\[Formato CyS_Ses_Extr_CD_07022020_Ok.xlsx]Anexo 1'!#REF!</xm:f>
          </x14:formula1>
          <xm:sqref>D7:D8</xm:sqref>
        </x14:dataValidation>
        <x14:dataValidation type="list" allowBlank="1" showInputMessage="1" showErrorMessage="1" xr:uid="{F2F9132F-4D32-4CE5-9FA7-CE03D788510B}">
          <x14:formula1>
            <xm:f>'C:\DOR 2020\INFORMES\SESIONES\02 CONSEJOS DISTRITALES\ENERO\INFORME CONJUNTO\[Formato CyS_Ses_Extr_CD_07022020_Ok.xlsx]Anexo 1'!#REF!</xm:f>
          </x14:formula1>
          <xm:sqref>E7:E8</xm:sqref>
        </x14:dataValidation>
        <x14:dataValidation type="list" showInputMessage="1" showErrorMessage="1" xr:uid="{F340B926-2B9A-4876-968E-48DDCB49B279}">
          <x14:formula1>
            <xm:f>'C:\DOR 2020\INFORMES\SESIONES\02 CONSEJOS DISTRITALES\ENERO\INFORME CONJUNTO\[Formato CyS_Ses_Extr_CD_07022020_Ok.xlsx]Anexo 1'!#REF!</xm:f>
          </x14:formula1>
          <xm:sqref>C7:C8</xm:sqref>
        </x14:dataValidation>
        <x14:dataValidation type="list" showInputMessage="1" showErrorMessage="1" xr:uid="{2EF5F934-155A-480F-9D07-8131AC32B5AF}">
          <x14:formula1>
            <xm:f>'C:\DOR 2020\INFORMES\SESIONES\02 CONSEJOS DISTRITALES\ENERO\INFORME CONJUNTO\[Formato CyS_Ses_Extr_CD_07022020_Ok.xlsx]Anexo 1'!#REF!</xm:f>
          </x14:formula1>
          <xm:sqref>B7:B8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R58"/>
  <sheetViews>
    <sheetView showGridLines="0" zoomScaleNormal="100" zoomScaleSheetLayoutView="100" workbookViewId="0">
      <pane xSplit="9" ySplit="12" topLeftCell="J13" activePane="bottomRight" state="frozen"/>
      <selection pane="topRight" activeCell="J1" sqref="J1"/>
      <selection pane="bottomLeft" activeCell="A11" sqref="A11"/>
      <selection pane="bottomRight" activeCell="H26" sqref="H26"/>
    </sheetView>
  </sheetViews>
  <sheetFormatPr baseColWidth="10" defaultColWidth="11.42578125" defaultRowHeight="14.25" x14ac:dyDescent="0.2"/>
  <cols>
    <col min="1" max="1" width="3.140625" style="12" customWidth="1"/>
    <col min="2" max="2" width="15.5703125" style="12" bestFit="1" customWidth="1"/>
    <col min="3" max="3" width="18.7109375" style="13" customWidth="1"/>
    <col min="4" max="4" width="13.7109375" style="12" bestFit="1" customWidth="1"/>
    <col min="5" max="5" width="13.7109375" style="12" customWidth="1"/>
    <col min="6" max="6" width="12.42578125" style="12" customWidth="1"/>
    <col min="7" max="7" width="15.7109375" style="12" customWidth="1"/>
    <col min="8" max="9" width="10.5703125" style="12" customWidth="1"/>
    <col min="10" max="16" width="11.42578125" style="12"/>
    <col min="17" max="17" width="13.140625" style="12" bestFit="1" customWidth="1"/>
    <col min="18" max="16384" width="11.42578125" style="12"/>
  </cols>
  <sheetData>
    <row r="1" spans="2:18" ht="15.75" x14ac:dyDescent="0.25">
      <c r="J1" s="415" t="s">
        <v>118</v>
      </c>
      <c r="K1" s="415"/>
      <c r="L1" s="415"/>
      <c r="M1" s="415"/>
      <c r="N1" s="415"/>
      <c r="O1" s="415"/>
    </row>
    <row r="2" spans="2:18" ht="43.5" customHeight="1" x14ac:dyDescent="0.25">
      <c r="B2" s="426" t="s">
        <v>154</v>
      </c>
      <c r="C2" s="427"/>
      <c r="D2" s="427"/>
      <c r="E2" s="427"/>
      <c r="F2" s="427"/>
    </row>
    <row r="4" spans="2:18" ht="15" thickBot="1" x14ac:dyDescent="0.25">
      <c r="D4" s="150"/>
      <c r="E4" s="150"/>
    </row>
    <row r="5" spans="2:18" ht="33.75" x14ac:dyDescent="0.2">
      <c r="B5" s="166" t="s">
        <v>114</v>
      </c>
      <c r="C5" s="167" t="s">
        <v>120</v>
      </c>
      <c r="D5" s="428" t="s">
        <v>156</v>
      </c>
      <c r="E5" s="429"/>
      <c r="F5" s="167" t="s">
        <v>152</v>
      </c>
      <c r="G5" s="167" t="s">
        <v>153</v>
      </c>
      <c r="Q5" s="167" t="s">
        <v>120</v>
      </c>
      <c r="R5" s="167" t="s">
        <v>155</v>
      </c>
    </row>
    <row r="6" spans="2:18" x14ac:dyDescent="0.2">
      <c r="B6" s="90" t="s">
        <v>171</v>
      </c>
      <c r="C6" s="13" t="s">
        <v>121</v>
      </c>
      <c r="D6" s="17">
        <v>27</v>
      </c>
      <c r="E6" s="12" t="s">
        <v>172</v>
      </c>
      <c r="F6" s="18">
        <f>M20</f>
        <v>0.45833333333333331</v>
      </c>
      <c r="G6" s="18">
        <f>M21</f>
        <v>0.66666666666666663</v>
      </c>
      <c r="Q6" s="13" t="s">
        <v>121</v>
      </c>
      <c r="R6" s="17">
        <v>1</v>
      </c>
    </row>
    <row r="7" spans="2:18" x14ac:dyDescent="0.2">
      <c r="B7" s="90" t="s">
        <v>171</v>
      </c>
      <c r="C7" s="13" t="s">
        <v>122</v>
      </c>
      <c r="D7" s="195">
        <v>7</v>
      </c>
      <c r="E7" s="12" t="s">
        <v>214</v>
      </c>
      <c r="F7" s="18">
        <f>M34</f>
        <v>0.41666666666666669</v>
      </c>
      <c r="G7" s="18">
        <f>M35</f>
        <v>0.48958333333333331</v>
      </c>
      <c r="Q7" s="13" t="s">
        <v>122</v>
      </c>
      <c r="R7" s="17">
        <v>1</v>
      </c>
    </row>
    <row r="8" spans="2:18" ht="15" thickBot="1" x14ac:dyDescent="0.25">
      <c r="B8" s="150"/>
      <c r="C8" s="151"/>
      <c r="D8" s="279"/>
      <c r="E8" s="150"/>
      <c r="F8" s="280"/>
      <c r="G8" s="280"/>
      <c r="Q8" s="13" t="s">
        <v>165</v>
      </c>
      <c r="R8" s="17">
        <v>0</v>
      </c>
    </row>
    <row r="9" spans="2:18" x14ac:dyDescent="0.2">
      <c r="D9" s="17"/>
      <c r="F9" s="18"/>
      <c r="G9" s="18"/>
      <c r="Q9" s="13"/>
      <c r="R9" s="17"/>
    </row>
    <row r="10" spans="2:18" x14ac:dyDescent="0.2">
      <c r="B10" s="94"/>
      <c r="C10" s="275"/>
      <c r="D10" s="94"/>
      <c r="E10" s="94"/>
      <c r="F10" s="94"/>
      <c r="G10" s="94"/>
      <c r="Q10" s="13"/>
      <c r="R10" s="187"/>
    </row>
    <row r="13" spans="2:18" x14ac:dyDescent="0.2">
      <c r="B13" s="430" t="s">
        <v>177</v>
      </c>
      <c r="C13" s="430"/>
      <c r="D13" s="430"/>
      <c r="E13" s="430"/>
      <c r="F13" s="430"/>
      <c r="G13" s="430"/>
      <c r="H13" s="430"/>
      <c r="I13" s="430"/>
    </row>
    <row r="15" spans="2:18" ht="15.6" customHeight="1" x14ac:dyDescent="0.25">
      <c r="D15" s="45"/>
      <c r="E15" s="45"/>
      <c r="F15" s="45"/>
      <c r="G15" s="45"/>
      <c r="H15" s="45"/>
      <c r="I15" s="45"/>
      <c r="P15" s="91"/>
    </row>
    <row r="16" spans="2:18" ht="15.75" x14ac:dyDescent="0.25">
      <c r="D16" s="45"/>
      <c r="E16" s="45"/>
      <c r="F16" s="45"/>
      <c r="G16" s="45"/>
      <c r="H16" s="45"/>
      <c r="I16" s="45"/>
      <c r="J16" s="91"/>
      <c r="K16" s="91"/>
      <c r="L16" s="91"/>
      <c r="M16" s="91"/>
      <c r="N16" s="91"/>
      <c r="O16" s="91"/>
    </row>
    <row r="17" spans="1:13" x14ac:dyDescent="0.2">
      <c r="D17" s="45"/>
      <c r="E17" s="45"/>
      <c r="F17" s="45"/>
      <c r="G17" s="45"/>
      <c r="H17" s="45"/>
      <c r="I17" s="45"/>
    </row>
    <row r="18" spans="1:13" ht="15" thickBot="1" x14ac:dyDescent="0.25">
      <c r="A18" s="425" t="s">
        <v>145</v>
      </c>
      <c r="B18" s="425"/>
      <c r="C18" s="425"/>
      <c r="D18" s="425"/>
      <c r="E18" s="425"/>
      <c r="F18" s="425"/>
      <c r="G18" s="425"/>
      <c r="H18" s="425"/>
      <c r="I18" s="425"/>
    </row>
    <row r="19" spans="1:13" ht="48" customHeight="1" thickBot="1" x14ac:dyDescent="0.25">
      <c r="B19" s="298" t="s">
        <v>114</v>
      </c>
      <c r="C19" s="214" t="s">
        <v>120</v>
      </c>
      <c r="D19" s="214" t="s">
        <v>49</v>
      </c>
      <c r="E19" s="214" t="s">
        <v>0</v>
      </c>
      <c r="F19" s="214" t="s">
        <v>119</v>
      </c>
      <c r="G19" s="214" t="s">
        <v>52</v>
      </c>
      <c r="H19" s="214" t="s">
        <v>53</v>
      </c>
      <c r="I19" s="214" t="s">
        <v>54</v>
      </c>
    </row>
    <row r="20" spans="1:13" ht="15" x14ac:dyDescent="0.25">
      <c r="B20" s="138" t="s">
        <v>171</v>
      </c>
      <c r="C20" s="124" t="s">
        <v>121</v>
      </c>
      <c r="D20" s="290" t="s">
        <v>17</v>
      </c>
      <c r="E20" s="237">
        <v>1</v>
      </c>
      <c r="F20" s="238">
        <v>43857</v>
      </c>
      <c r="G20" s="267">
        <v>0.45833333333333331</v>
      </c>
      <c r="H20" s="239">
        <v>0.46249999999999997</v>
      </c>
      <c r="I20" s="240">
        <v>0.47500000000000003</v>
      </c>
      <c r="J20" s="426" t="s">
        <v>173</v>
      </c>
      <c r="K20" s="426"/>
      <c r="L20" s="426"/>
      <c r="M20" s="37">
        <f>MIN(G20:G33)</f>
        <v>0.45833333333333331</v>
      </c>
    </row>
    <row r="21" spans="1:13" ht="15" x14ac:dyDescent="0.25">
      <c r="B21" s="139" t="s">
        <v>171</v>
      </c>
      <c r="C21" s="92" t="s">
        <v>121</v>
      </c>
      <c r="D21" s="287" t="s">
        <v>17</v>
      </c>
      <c r="E21" s="34">
        <v>2</v>
      </c>
      <c r="F21" s="35">
        <v>43857</v>
      </c>
      <c r="G21" s="36">
        <v>0.45833333333333331</v>
      </c>
      <c r="H21" s="55">
        <v>0.46249999999999997</v>
      </c>
      <c r="I21" s="241">
        <v>0.50902777777777775</v>
      </c>
      <c r="J21" s="426" t="s">
        <v>174</v>
      </c>
      <c r="K21" s="426"/>
      <c r="L21" s="426"/>
      <c r="M21" s="37">
        <f>MAX(G20:G33)</f>
        <v>0.66666666666666663</v>
      </c>
    </row>
    <row r="22" spans="1:13" ht="15" customHeight="1" x14ac:dyDescent="0.2">
      <c r="B22" s="139" t="s">
        <v>171</v>
      </c>
      <c r="C22" s="92" t="s">
        <v>121</v>
      </c>
      <c r="D22" s="287" t="s">
        <v>17</v>
      </c>
      <c r="E22" s="34">
        <v>3</v>
      </c>
      <c r="F22" s="35">
        <v>43857</v>
      </c>
      <c r="G22" s="36">
        <v>0.66666666666666663</v>
      </c>
      <c r="H22" s="55">
        <v>0.66666666666666663</v>
      </c>
      <c r="I22" s="241">
        <v>0.69513888888888886</v>
      </c>
      <c r="J22" s="15"/>
      <c r="K22" s="15"/>
      <c r="L22" s="15"/>
      <c r="M22" s="15"/>
    </row>
    <row r="23" spans="1:13" ht="15" customHeight="1" x14ac:dyDescent="0.25">
      <c r="B23" s="139" t="s">
        <v>171</v>
      </c>
      <c r="C23" s="92" t="s">
        <v>121</v>
      </c>
      <c r="D23" s="287" t="s">
        <v>17</v>
      </c>
      <c r="E23" s="34">
        <v>4</v>
      </c>
      <c r="F23" s="35">
        <v>43857</v>
      </c>
      <c r="G23" s="36">
        <v>0.45833333333333331</v>
      </c>
      <c r="H23" s="55">
        <v>0.4604166666666667</v>
      </c>
      <c r="I23" s="241">
        <v>0.47083333333333338</v>
      </c>
      <c r="J23" s="426" t="s">
        <v>175</v>
      </c>
      <c r="K23" s="426"/>
      <c r="L23" s="426"/>
      <c r="M23" s="288">
        <f>MIN(F20:F33)</f>
        <v>43857</v>
      </c>
    </row>
    <row r="24" spans="1:13" ht="15" x14ac:dyDescent="0.25">
      <c r="B24" s="139" t="s">
        <v>171</v>
      </c>
      <c r="C24" s="92" t="s">
        <v>121</v>
      </c>
      <c r="D24" s="287" t="s">
        <v>17</v>
      </c>
      <c r="E24" s="34">
        <v>5</v>
      </c>
      <c r="F24" s="35">
        <v>43857</v>
      </c>
      <c r="G24" s="36">
        <v>0.45833333333333331</v>
      </c>
      <c r="H24" s="55">
        <v>0.4597222222222222</v>
      </c>
      <c r="I24" s="241">
        <v>0.48680555555555555</v>
      </c>
      <c r="J24" s="426" t="s">
        <v>176</v>
      </c>
      <c r="K24" s="426"/>
      <c r="L24" s="426"/>
      <c r="M24" s="288">
        <f>MAX(F20:F33)</f>
        <v>43857</v>
      </c>
    </row>
    <row r="25" spans="1:13" ht="15" customHeight="1" x14ac:dyDescent="0.2">
      <c r="B25" s="139" t="s">
        <v>171</v>
      </c>
      <c r="C25" s="92" t="s">
        <v>121</v>
      </c>
      <c r="D25" s="287" t="s">
        <v>17</v>
      </c>
      <c r="E25" s="34">
        <v>6</v>
      </c>
      <c r="F25" s="35">
        <v>43857</v>
      </c>
      <c r="G25" s="36">
        <v>0.5</v>
      </c>
      <c r="H25" s="55">
        <v>0.50486111111111109</v>
      </c>
      <c r="I25" s="241">
        <v>0.53333333333333333</v>
      </c>
      <c r="J25" s="15"/>
      <c r="K25" s="15"/>
      <c r="L25" s="15"/>
      <c r="M25" s="15"/>
    </row>
    <row r="26" spans="1:13" ht="15" customHeight="1" x14ac:dyDescent="0.2">
      <c r="B26" s="139" t="s">
        <v>171</v>
      </c>
      <c r="C26" s="92" t="s">
        <v>121</v>
      </c>
      <c r="D26" s="287" t="s">
        <v>17</v>
      </c>
      <c r="E26" s="34">
        <v>7</v>
      </c>
      <c r="F26" s="35">
        <v>43857</v>
      </c>
      <c r="G26" s="36">
        <v>0.45833333333333331</v>
      </c>
      <c r="H26" s="55">
        <v>0.46527777777777773</v>
      </c>
      <c r="I26" s="241">
        <v>0.47361111111111115</v>
      </c>
      <c r="J26" s="15"/>
      <c r="K26" s="15"/>
      <c r="L26" s="15"/>
      <c r="M26" s="15"/>
    </row>
    <row r="27" spans="1:13" x14ac:dyDescent="0.2">
      <c r="B27" s="139" t="s">
        <v>171</v>
      </c>
      <c r="C27" s="92" t="s">
        <v>121</v>
      </c>
      <c r="D27" s="287" t="s">
        <v>28</v>
      </c>
      <c r="E27" s="34">
        <v>1</v>
      </c>
      <c r="F27" s="35">
        <v>43857</v>
      </c>
      <c r="G27" s="289">
        <v>0.45833333333333331</v>
      </c>
      <c r="H27" s="289">
        <v>0.45833333333333331</v>
      </c>
      <c r="I27" s="291">
        <v>0.47916666666666669</v>
      </c>
      <c r="J27" s="15"/>
      <c r="K27" s="15"/>
      <c r="L27" s="15"/>
      <c r="M27" s="15"/>
    </row>
    <row r="28" spans="1:13" x14ac:dyDescent="0.2">
      <c r="B28" s="139" t="s">
        <v>171</v>
      </c>
      <c r="C28" s="92" t="s">
        <v>121</v>
      </c>
      <c r="D28" s="287" t="s">
        <v>28</v>
      </c>
      <c r="E28" s="34">
        <v>2</v>
      </c>
      <c r="F28" s="35">
        <v>43857</v>
      </c>
      <c r="G28" s="289">
        <v>0.45833333333333331</v>
      </c>
      <c r="H28" s="289">
        <v>0.45833333333333331</v>
      </c>
      <c r="I28" s="291">
        <v>0.47847222222222219</v>
      </c>
      <c r="J28" s="15"/>
      <c r="K28" s="15"/>
      <c r="L28" s="15"/>
      <c r="M28" s="15"/>
    </row>
    <row r="29" spans="1:13" x14ac:dyDescent="0.2">
      <c r="B29" s="139" t="s">
        <v>171</v>
      </c>
      <c r="C29" s="92" t="s">
        <v>121</v>
      </c>
      <c r="D29" s="287" t="s">
        <v>28</v>
      </c>
      <c r="E29" s="34">
        <v>3</v>
      </c>
      <c r="F29" s="35">
        <v>43857</v>
      </c>
      <c r="G29" s="289">
        <v>0.45833333333333331</v>
      </c>
      <c r="H29" s="289">
        <v>0.45833333333333331</v>
      </c>
      <c r="I29" s="291">
        <v>0.4777777777777778</v>
      </c>
      <c r="J29" s="15"/>
      <c r="K29" s="15"/>
      <c r="L29" s="15"/>
      <c r="M29" s="15"/>
    </row>
    <row r="30" spans="1:13" x14ac:dyDescent="0.2">
      <c r="B30" s="139" t="s">
        <v>171</v>
      </c>
      <c r="C30" s="92" t="s">
        <v>121</v>
      </c>
      <c r="D30" s="287" t="s">
        <v>28</v>
      </c>
      <c r="E30" s="34">
        <v>4</v>
      </c>
      <c r="F30" s="35">
        <v>43857</v>
      </c>
      <c r="G30" s="289">
        <v>0.45833333333333331</v>
      </c>
      <c r="H30" s="289">
        <v>0.46111111111111108</v>
      </c>
      <c r="I30" s="291">
        <v>0.48125000000000001</v>
      </c>
      <c r="J30" s="15"/>
      <c r="K30" s="15"/>
      <c r="L30" s="15"/>
      <c r="M30" s="15"/>
    </row>
    <row r="31" spans="1:13" x14ac:dyDescent="0.2">
      <c r="B31" s="139" t="s">
        <v>171</v>
      </c>
      <c r="C31" s="92" t="s">
        <v>121</v>
      </c>
      <c r="D31" s="287" t="s">
        <v>28</v>
      </c>
      <c r="E31" s="34">
        <v>5</v>
      </c>
      <c r="F31" s="35">
        <v>43857</v>
      </c>
      <c r="G31" s="289">
        <v>0.45833333333333331</v>
      </c>
      <c r="H31" s="289">
        <v>0.45833333333333331</v>
      </c>
      <c r="I31" s="291">
        <v>0.47361111111111115</v>
      </c>
      <c r="J31" s="15"/>
      <c r="K31" s="15"/>
      <c r="L31" s="15"/>
      <c r="M31" s="15"/>
    </row>
    <row r="32" spans="1:13" x14ac:dyDescent="0.2">
      <c r="B32" s="139" t="s">
        <v>171</v>
      </c>
      <c r="C32" s="92" t="s">
        <v>121</v>
      </c>
      <c r="D32" s="287" t="s">
        <v>28</v>
      </c>
      <c r="E32" s="34">
        <v>6</v>
      </c>
      <c r="F32" s="35">
        <v>43857</v>
      </c>
      <c r="G32" s="289">
        <v>0.45833333333333331</v>
      </c>
      <c r="H32" s="289">
        <v>0.45833333333333331</v>
      </c>
      <c r="I32" s="291">
        <v>0.47916666666666669</v>
      </c>
      <c r="J32" s="15"/>
      <c r="K32" s="15"/>
      <c r="L32" s="15"/>
      <c r="M32" s="15"/>
    </row>
    <row r="33" spans="2:13" ht="15" thickBot="1" x14ac:dyDescent="0.25">
      <c r="B33" s="140" t="s">
        <v>171</v>
      </c>
      <c r="C33" s="127" t="s">
        <v>121</v>
      </c>
      <c r="D33" s="292" t="s">
        <v>28</v>
      </c>
      <c r="E33" s="148">
        <v>7</v>
      </c>
      <c r="F33" s="149">
        <v>43857</v>
      </c>
      <c r="G33" s="293">
        <v>0.45833333333333331</v>
      </c>
      <c r="H33" s="293">
        <v>0.46180555555555558</v>
      </c>
      <c r="I33" s="294">
        <v>0.49305555555555558</v>
      </c>
      <c r="J33" s="15"/>
      <c r="K33" s="15"/>
      <c r="L33" s="15"/>
      <c r="M33" s="15"/>
    </row>
    <row r="34" spans="2:13" ht="15" x14ac:dyDescent="0.25">
      <c r="B34" s="138" t="s">
        <v>171</v>
      </c>
      <c r="C34" s="124" t="s">
        <v>122</v>
      </c>
      <c r="D34" s="296" t="s">
        <v>17</v>
      </c>
      <c r="E34" s="237">
        <v>1</v>
      </c>
      <c r="F34" s="238">
        <v>43868</v>
      </c>
      <c r="G34" s="267">
        <v>0.4375</v>
      </c>
      <c r="H34" s="239">
        <v>0.44027777777777777</v>
      </c>
      <c r="I34" s="240">
        <v>0.49374999999999997</v>
      </c>
      <c r="J34" s="426" t="s">
        <v>173</v>
      </c>
      <c r="K34" s="426"/>
      <c r="L34" s="426"/>
      <c r="M34" s="37">
        <f>MIN(G34:G47)</f>
        <v>0.41666666666666669</v>
      </c>
    </row>
    <row r="35" spans="2:13" ht="15" x14ac:dyDescent="0.25">
      <c r="B35" s="139" t="s">
        <v>171</v>
      </c>
      <c r="C35" s="92" t="s">
        <v>122</v>
      </c>
      <c r="D35" s="295" t="s">
        <v>17</v>
      </c>
      <c r="E35" s="34">
        <v>2</v>
      </c>
      <c r="F35" s="35">
        <v>43868</v>
      </c>
      <c r="G35" s="36">
        <v>0.41666666666666669</v>
      </c>
      <c r="H35" s="55">
        <v>0.42222222222222222</v>
      </c>
      <c r="I35" s="241">
        <v>0.55763888888888891</v>
      </c>
      <c r="J35" s="426" t="s">
        <v>174</v>
      </c>
      <c r="K35" s="426"/>
      <c r="L35" s="426"/>
      <c r="M35" s="37">
        <f>MAX(G34:G47)</f>
        <v>0.48958333333333331</v>
      </c>
    </row>
    <row r="36" spans="2:13" x14ac:dyDescent="0.2">
      <c r="B36" s="139" t="s">
        <v>171</v>
      </c>
      <c r="C36" s="92" t="s">
        <v>122</v>
      </c>
      <c r="D36" s="295" t="s">
        <v>17</v>
      </c>
      <c r="E36" s="34">
        <v>3</v>
      </c>
      <c r="F36" s="35">
        <v>43868</v>
      </c>
      <c r="G36" s="36">
        <v>0.4375</v>
      </c>
      <c r="H36" s="55">
        <v>0.4375</v>
      </c>
      <c r="I36" s="241">
        <v>0.47569444444444442</v>
      </c>
      <c r="J36" s="15"/>
      <c r="K36" s="15"/>
      <c r="L36" s="15"/>
      <c r="M36" s="15"/>
    </row>
    <row r="37" spans="2:13" ht="15" x14ac:dyDescent="0.25">
      <c r="B37" s="139" t="s">
        <v>171</v>
      </c>
      <c r="C37" s="92" t="s">
        <v>122</v>
      </c>
      <c r="D37" s="295" t="s">
        <v>17</v>
      </c>
      <c r="E37" s="34">
        <v>4</v>
      </c>
      <c r="F37" s="35">
        <v>43868</v>
      </c>
      <c r="G37" s="36">
        <v>0.44444444444444442</v>
      </c>
      <c r="H37" s="55">
        <v>0.4465277777777778</v>
      </c>
      <c r="I37" s="241">
        <v>0.47013888888888888</v>
      </c>
      <c r="J37" s="426" t="s">
        <v>175</v>
      </c>
      <c r="K37" s="426"/>
      <c r="L37" s="426"/>
      <c r="M37" s="288">
        <f>MIN(F34:F47)</f>
        <v>43868</v>
      </c>
    </row>
    <row r="38" spans="2:13" ht="15" x14ac:dyDescent="0.25">
      <c r="B38" s="139" t="s">
        <v>171</v>
      </c>
      <c r="C38" s="92" t="s">
        <v>122</v>
      </c>
      <c r="D38" s="295" t="s">
        <v>17</v>
      </c>
      <c r="E38" s="34">
        <v>5</v>
      </c>
      <c r="F38" s="35">
        <v>43868</v>
      </c>
      <c r="G38" s="36">
        <v>0.4375</v>
      </c>
      <c r="H38" s="55">
        <v>0.43888888888888888</v>
      </c>
      <c r="I38" s="241">
        <v>0.53194444444444444</v>
      </c>
      <c r="J38" s="426" t="s">
        <v>176</v>
      </c>
      <c r="K38" s="426"/>
      <c r="L38" s="426"/>
      <c r="M38" s="288">
        <f>MAX(F34:F47)</f>
        <v>43868</v>
      </c>
    </row>
    <row r="39" spans="2:13" x14ac:dyDescent="0.2">
      <c r="B39" s="139" t="s">
        <v>171</v>
      </c>
      <c r="C39" s="92" t="s">
        <v>122</v>
      </c>
      <c r="D39" s="295" t="s">
        <v>17</v>
      </c>
      <c r="E39" s="34">
        <v>6</v>
      </c>
      <c r="F39" s="35">
        <v>43868</v>
      </c>
      <c r="G39" s="36">
        <v>0.4375</v>
      </c>
      <c r="H39" s="55">
        <v>0.44166666666666665</v>
      </c>
      <c r="I39" s="241">
        <v>0.48125000000000001</v>
      </c>
      <c r="J39" s="15"/>
      <c r="K39" s="15"/>
      <c r="L39" s="15"/>
      <c r="M39" s="15"/>
    </row>
    <row r="40" spans="2:13" x14ac:dyDescent="0.2">
      <c r="B40" s="139" t="s">
        <v>171</v>
      </c>
      <c r="C40" s="92" t="s">
        <v>122</v>
      </c>
      <c r="D40" s="295" t="s">
        <v>17</v>
      </c>
      <c r="E40" s="34">
        <v>7</v>
      </c>
      <c r="F40" s="35">
        <v>43868</v>
      </c>
      <c r="G40" s="36">
        <v>0.4375</v>
      </c>
      <c r="H40" s="55">
        <v>0.44027777777777777</v>
      </c>
      <c r="I40" s="241">
        <v>0.52222222222222225</v>
      </c>
      <c r="J40" s="15"/>
      <c r="K40" s="15"/>
      <c r="L40" s="15"/>
      <c r="M40" s="15"/>
    </row>
    <row r="41" spans="2:13" x14ac:dyDescent="0.2">
      <c r="B41" s="139" t="s">
        <v>171</v>
      </c>
      <c r="C41" s="92" t="s">
        <v>122</v>
      </c>
      <c r="D41" s="295" t="s">
        <v>28</v>
      </c>
      <c r="E41" s="34">
        <v>1</v>
      </c>
      <c r="F41" s="35">
        <v>43868</v>
      </c>
      <c r="G41" s="36">
        <v>0.47916666666666669</v>
      </c>
      <c r="H41" s="36">
        <v>0.48402777777777778</v>
      </c>
      <c r="I41" s="291">
        <v>0.57847222222222217</v>
      </c>
      <c r="J41" s="15"/>
      <c r="K41" s="15"/>
      <c r="L41" s="15"/>
      <c r="M41" s="15"/>
    </row>
    <row r="42" spans="2:13" x14ac:dyDescent="0.2">
      <c r="B42" s="139" t="s">
        <v>171</v>
      </c>
      <c r="C42" s="92" t="s">
        <v>122</v>
      </c>
      <c r="D42" s="295" t="s">
        <v>28</v>
      </c>
      <c r="E42" s="34">
        <v>2</v>
      </c>
      <c r="F42" s="35">
        <v>43868</v>
      </c>
      <c r="G42" s="36">
        <v>0.48958333333333331</v>
      </c>
      <c r="H42" s="289">
        <v>0.48958333333333331</v>
      </c>
      <c r="I42" s="291">
        <v>0.56388888888888888</v>
      </c>
      <c r="J42" s="15"/>
      <c r="K42" s="15"/>
      <c r="L42" s="15"/>
      <c r="M42" s="15"/>
    </row>
    <row r="43" spans="2:13" x14ac:dyDescent="0.2">
      <c r="B43" s="139" t="s">
        <v>171</v>
      </c>
      <c r="C43" s="92" t="s">
        <v>122</v>
      </c>
      <c r="D43" s="295" t="s">
        <v>28</v>
      </c>
      <c r="E43" s="34">
        <v>3</v>
      </c>
      <c r="F43" s="35">
        <v>43868</v>
      </c>
      <c r="G43" s="36">
        <v>0.45833333333333331</v>
      </c>
      <c r="H43" s="36">
        <v>0.45833333333333331</v>
      </c>
      <c r="I43" s="291">
        <v>0.53333333333333333</v>
      </c>
      <c r="J43" s="15"/>
      <c r="K43" s="15"/>
      <c r="L43" s="15"/>
      <c r="M43" s="15"/>
    </row>
    <row r="44" spans="2:13" x14ac:dyDescent="0.2">
      <c r="B44" s="139" t="s">
        <v>171</v>
      </c>
      <c r="C44" s="92" t="s">
        <v>122</v>
      </c>
      <c r="D44" s="295" t="s">
        <v>28</v>
      </c>
      <c r="E44" s="34">
        <v>4</v>
      </c>
      <c r="F44" s="35">
        <v>43868</v>
      </c>
      <c r="G44" s="36">
        <v>0.47916666666666669</v>
      </c>
      <c r="H44" s="289">
        <v>0.47916666666666669</v>
      </c>
      <c r="I44" s="291">
        <v>0.53333333333333333</v>
      </c>
      <c r="J44" s="15"/>
      <c r="K44" s="15"/>
      <c r="L44" s="15"/>
      <c r="M44" s="15"/>
    </row>
    <row r="45" spans="2:13" x14ac:dyDescent="0.2">
      <c r="B45" s="139" t="s">
        <v>171</v>
      </c>
      <c r="C45" s="92" t="s">
        <v>122</v>
      </c>
      <c r="D45" s="295" t="s">
        <v>28</v>
      </c>
      <c r="E45" s="34">
        <v>5</v>
      </c>
      <c r="F45" s="35">
        <v>43868</v>
      </c>
      <c r="G45" s="36">
        <v>0.47916666666666669</v>
      </c>
      <c r="H45" s="36">
        <v>0.47916666666666669</v>
      </c>
      <c r="I45" s="380">
        <v>0.52361111111111114</v>
      </c>
      <c r="J45" s="15"/>
      <c r="K45" s="15"/>
      <c r="L45" s="15"/>
      <c r="M45" s="15"/>
    </row>
    <row r="46" spans="2:13" x14ac:dyDescent="0.2">
      <c r="B46" s="139" t="s">
        <v>171</v>
      </c>
      <c r="C46" s="92" t="s">
        <v>122</v>
      </c>
      <c r="D46" s="295" t="s">
        <v>28</v>
      </c>
      <c r="E46" s="34">
        <v>6</v>
      </c>
      <c r="F46" s="35">
        <v>43868</v>
      </c>
      <c r="G46" s="36">
        <v>0.47916666666666669</v>
      </c>
      <c r="H46" s="36">
        <v>0.47916666666666669</v>
      </c>
      <c r="I46" s="291">
        <v>0.54861111111111105</v>
      </c>
      <c r="J46" s="15"/>
      <c r="K46" s="15"/>
      <c r="L46" s="15"/>
      <c r="M46" s="15"/>
    </row>
    <row r="47" spans="2:13" ht="15" thickBot="1" x14ac:dyDescent="0.25">
      <c r="B47" s="140" t="s">
        <v>171</v>
      </c>
      <c r="C47" s="127" t="s">
        <v>122</v>
      </c>
      <c r="D47" s="297" t="s">
        <v>28</v>
      </c>
      <c r="E47" s="148">
        <v>7</v>
      </c>
      <c r="F47" s="149">
        <v>43868</v>
      </c>
      <c r="G47" s="202">
        <v>0.47916666666666669</v>
      </c>
      <c r="H47" s="202">
        <v>0.47916666666666669</v>
      </c>
      <c r="I47" s="294">
        <v>0.52638888888888891</v>
      </c>
      <c r="J47" s="15"/>
      <c r="K47" s="15"/>
      <c r="L47" s="15"/>
      <c r="M47" s="15"/>
    </row>
    <row r="48" spans="2:13" x14ac:dyDescent="0.2">
      <c r="J48" s="15"/>
      <c r="K48" s="15"/>
      <c r="L48" s="15"/>
      <c r="M48" s="15"/>
    </row>
    <row r="49" spans="10:13" x14ac:dyDescent="0.2">
      <c r="J49" s="15"/>
      <c r="K49" s="15"/>
      <c r="L49" s="15"/>
      <c r="M49" s="15"/>
    </row>
    <row r="50" spans="10:13" x14ac:dyDescent="0.2">
      <c r="J50" s="15"/>
      <c r="K50" s="15"/>
      <c r="L50" s="15"/>
      <c r="M50" s="15"/>
    </row>
    <row r="51" spans="10:13" x14ac:dyDescent="0.2">
      <c r="J51" s="15"/>
      <c r="K51" s="15"/>
      <c r="L51" s="15"/>
      <c r="M51" s="15"/>
    </row>
    <row r="52" spans="10:13" x14ac:dyDescent="0.2">
      <c r="J52" s="15"/>
      <c r="K52" s="15"/>
      <c r="L52" s="15"/>
      <c r="M52" s="15"/>
    </row>
    <row r="53" spans="10:13" x14ac:dyDescent="0.2">
      <c r="J53" s="15"/>
      <c r="K53" s="15"/>
      <c r="L53" s="15"/>
      <c r="M53" s="15"/>
    </row>
    <row r="54" spans="10:13" x14ac:dyDescent="0.2">
      <c r="J54" s="15"/>
      <c r="K54" s="15"/>
      <c r="L54" s="15"/>
      <c r="M54" s="15"/>
    </row>
    <row r="55" spans="10:13" x14ac:dyDescent="0.2">
      <c r="J55" s="15"/>
      <c r="K55" s="15"/>
      <c r="L55" s="15"/>
      <c r="M55" s="15"/>
    </row>
    <row r="56" spans="10:13" x14ac:dyDescent="0.2">
      <c r="J56" s="15"/>
      <c r="K56" s="15"/>
      <c r="L56" s="15"/>
      <c r="M56" s="15"/>
    </row>
    <row r="57" spans="10:13" x14ac:dyDescent="0.2">
      <c r="J57" s="15"/>
      <c r="K57" s="15"/>
      <c r="L57" s="15"/>
      <c r="M57" s="15"/>
    </row>
    <row r="58" spans="10:13" x14ac:dyDescent="0.2">
      <c r="J58" s="15"/>
      <c r="K58" s="15"/>
      <c r="L58" s="15"/>
      <c r="M58" s="15"/>
    </row>
  </sheetData>
  <mergeCells count="13">
    <mergeCell ref="J37:L37"/>
    <mergeCell ref="J38:L38"/>
    <mergeCell ref="J23:L23"/>
    <mergeCell ref="J20:L20"/>
    <mergeCell ref="J21:L21"/>
    <mergeCell ref="J24:L24"/>
    <mergeCell ref="J34:L34"/>
    <mergeCell ref="J35:L35"/>
    <mergeCell ref="J1:O1"/>
    <mergeCell ref="A18:I18"/>
    <mergeCell ref="B2:F2"/>
    <mergeCell ref="D5:E5"/>
    <mergeCell ref="B13:I13"/>
  </mergeCells>
  <conditionalFormatting sqref="B20:B47">
    <cfRule type="expression" dxfId="918" priority="37">
      <formula>COUNTIF(#REF!,"1")</formula>
    </cfRule>
  </conditionalFormatting>
  <conditionalFormatting sqref="C20 B21:C46">
    <cfRule type="expression" dxfId="917" priority="1147">
      <formula>COUNTIF($F21:$R21,"1")</formula>
    </cfRule>
  </conditionalFormatting>
  <conditionalFormatting sqref="D28:D33">
    <cfRule type="expression" dxfId="916" priority="6">
      <formula>COUNTIF($D28:$O28,"1")</formula>
    </cfRule>
  </conditionalFormatting>
  <conditionalFormatting sqref="H20:I26">
    <cfRule type="cellIs" dxfId="915" priority="5" operator="lessThan">
      <formula>G20</formula>
    </cfRule>
  </conditionalFormatting>
  <conditionalFormatting sqref="E28:E33">
    <cfRule type="expression" dxfId="914" priority="4">
      <formula>COUNTIF($D28:$O28,"1")</formula>
    </cfRule>
  </conditionalFormatting>
  <conditionalFormatting sqref="D42:D47">
    <cfRule type="expression" dxfId="913" priority="3">
      <formula>COUNTIF($D42:$O42,"1")</formula>
    </cfRule>
  </conditionalFormatting>
  <conditionalFormatting sqref="H34:I40">
    <cfRule type="cellIs" dxfId="912" priority="2" operator="lessThan">
      <formula>G34</formula>
    </cfRule>
  </conditionalFormatting>
  <conditionalFormatting sqref="E42:E47">
    <cfRule type="expression" dxfId="911" priority="1">
      <formula>COUNTIF($D42:$O42,"1")</formula>
    </cfRule>
  </conditionalFormatting>
  <conditionalFormatting sqref="B47:C47">
    <cfRule type="expression" dxfId="910" priority="2486">
      <formula>COUNTIF(#REF!,"1")</formula>
    </cfRule>
  </conditionalFormatting>
  <dataValidations count="2">
    <dataValidation type="time" operator="greaterThanOrEqual" allowBlank="1" showErrorMessage="1" errorTitle="Error" error="La hora de conclusión no puede ser menor que la hora de inicio" sqref="I20:I47" xr:uid="{F0C853D2-C048-4515-9083-D7E6E71B2974}">
      <formula1>H20</formula1>
    </dataValidation>
    <dataValidation type="time" operator="greaterThanOrEqual" allowBlank="1" showErrorMessage="1" errorTitle="Error" error="La hora de inicio no puede ser menor que la hora programada" sqref="H20:H47" xr:uid="{88D6DE36-B0BB-41B6-8195-3B56751F0AA0}">
      <formula1>G20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L121"/>
  <sheetViews>
    <sheetView showGridLines="0" zoomScaleNormal="100" zoomScaleSheetLayoutView="85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B6" sqref="B6:K6"/>
    </sheetView>
  </sheetViews>
  <sheetFormatPr baseColWidth="10" defaultColWidth="11.42578125" defaultRowHeight="14.25" x14ac:dyDescent="0.2"/>
  <cols>
    <col min="1" max="1" width="3.140625" style="12" customWidth="1"/>
    <col min="2" max="2" width="15.140625" style="96" customWidth="1"/>
    <col min="3" max="3" width="15.140625" style="201" customWidth="1"/>
    <col min="4" max="4" width="19.7109375" style="94" customWidth="1"/>
    <col min="5" max="5" width="5" style="94" customWidth="1"/>
    <col min="6" max="6" width="17.140625" style="278" customWidth="1"/>
    <col min="7" max="7" width="17.140625" style="200" customWidth="1"/>
    <col min="8" max="8" width="12.42578125" style="94" customWidth="1"/>
    <col min="9" max="10" width="15.7109375" style="94" customWidth="1"/>
    <col min="11" max="11" width="20.85546875" style="94" customWidth="1"/>
    <col min="12" max="16384" width="11.42578125" style="12"/>
  </cols>
  <sheetData>
    <row r="1" spans="1:12" ht="15.75" x14ac:dyDescent="0.25">
      <c r="A1" s="93"/>
      <c r="B1" s="95"/>
      <c r="C1" s="97"/>
      <c r="D1" s="93"/>
      <c r="E1" s="415" t="s">
        <v>123</v>
      </c>
      <c r="F1" s="415"/>
      <c r="G1" s="415"/>
      <c r="H1" s="415"/>
      <c r="I1" s="415"/>
      <c r="J1" s="415"/>
      <c r="K1" s="415"/>
    </row>
    <row r="2" spans="1:12" ht="14.45" customHeight="1" x14ac:dyDescent="0.2">
      <c r="A2" s="93"/>
      <c r="B2" s="95"/>
      <c r="C2" s="97"/>
      <c r="D2" s="93"/>
      <c r="E2" s="45"/>
      <c r="F2" s="276"/>
      <c r="G2" s="49"/>
      <c r="H2" s="45"/>
      <c r="I2" s="45"/>
      <c r="J2" s="50"/>
      <c r="K2" s="50"/>
      <c r="L2" s="14"/>
    </row>
    <row r="3" spans="1:12" ht="14.45" customHeight="1" x14ac:dyDescent="0.2">
      <c r="A3" s="93"/>
      <c r="B3" s="95"/>
      <c r="C3" s="97"/>
      <c r="D3" s="93"/>
      <c r="E3" s="45"/>
      <c r="F3" s="276"/>
      <c r="G3" s="49"/>
      <c r="H3" s="45"/>
      <c r="I3" s="50"/>
      <c r="J3" s="50"/>
      <c r="K3" s="50"/>
      <c r="L3" s="14"/>
    </row>
    <row r="4" spans="1:12" ht="14.45" customHeight="1" x14ac:dyDescent="0.2">
      <c r="A4" s="93"/>
      <c r="B4" s="95"/>
      <c r="C4" s="97"/>
      <c r="D4" s="93"/>
      <c r="E4" s="45"/>
      <c r="F4" s="276"/>
      <c r="G4" s="49"/>
      <c r="H4" s="45"/>
      <c r="I4" s="50"/>
      <c r="J4" s="50"/>
      <c r="K4" s="50"/>
      <c r="L4" s="14"/>
    </row>
    <row r="5" spans="1:12" ht="15" x14ac:dyDescent="0.2">
      <c r="A5" s="93"/>
      <c r="B5" s="445" t="s">
        <v>268</v>
      </c>
      <c r="C5" s="445"/>
      <c r="D5" s="445"/>
      <c r="E5" s="445"/>
      <c r="F5" s="445"/>
      <c r="G5" s="445"/>
      <c r="H5" s="445"/>
      <c r="I5" s="445"/>
      <c r="J5" s="445"/>
      <c r="K5" s="445"/>
      <c r="L5" s="14"/>
    </row>
    <row r="6" spans="1:12" ht="18.75" customHeight="1" thickBot="1" x14ac:dyDescent="0.25">
      <c r="A6" s="93"/>
      <c r="B6" s="446" t="s">
        <v>124</v>
      </c>
      <c r="C6" s="446"/>
      <c r="D6" s="446"/>
      <c r="E6" s="446"/>
      <c r="F6" s="446"/>
      <c r="G6" s="446"/>
      <c r="H6" s="446"/>
      <c r="I6" s="446"/>
      <c r="J6" s="446"/>
      <c r="K6" s="446"/>
      <c r="L6" s="14"/>
    </row>
    <row r="7" spans="1:12" ht="35.25" customHeight="1" thickBot="1" x14ac:dyDescent="0.25">
      <c r="A7" s="93"/>
      <c r="B7" s="242" t="s">
        <v>114</v>
      </c>
      <c r="C7" s="243" t="s">
        <v>120</v>
      </c>
      <c r="D7" s="243" t="s">
        <v>119</v>
      </c>
      <c r="E7" s="243" t="s">
        <v>50</v>
      </c>
      <c r="F7" s="434" t="s">
        <v>55</v>
      </c>
      <c r="G7" s="434"/>
      <c r="H7" s="434"/>
      <c r="I7" s="434"/>
      <c r="J7" s="434"/>
      <c r="K7" s="435"/>
      <c r="L7" s="14"/>
    </row>
    <row r="8" spans="1:12" ht="51.95" customHeight="1" x14ac:dyDescent="0.2">
      <c r="B8" s="138" t="s">
        <v>171</v>
      </c>
      <c r="C8" s="124" t="s">
        <v>121</v>
      </c>
      <c r="D8" s="125">
        <v>43857</v>
      </c>
      <c r="E8" s="204">
        <v>1</v>
      </c>
      <c r="F8" s="436" t="s">
        <v>112</v>
      </c>
      <c r="G8" s="437"/>
      <c r="H8" s="437"/>
      <c r="I8" s="437"/>
      <c r="J8" s="437"/>
      <c r="K8" s="438"/>
    </row>
    <row r="9" spans="1:12" ht="51.95" customHeight="1" x14ac:dyDescent="0.2">
      <c r="B9" s="139" t="s">
        <v>171</v>
      </c>
      <c r="C9" s="92" t="s">
        <v>121</v>
      </c>
      <c r="D9" s="98">
        <v>43857</v>
      </c>
      <c r="E9" s="203">
        <v>2</v>
      </c>
      <c r="F9" s="439" t="s">
        <v>215</v>
      </c>
      <c r="G9" s="440"/>
      <c r="H9" s="440"/>
      <c r="I9" s="440"/>
      <c r="J9" s="440"/>
      <c r="K9" s="441"/>
    </row>
    <row r="10" spans="1:12" ht="51.95" customHeight="1" x14ac:dyDescent="0.2">
      <c r="B10" s="139" t="s">
        <v>171</v>
      </c>
      <c r="C10" s="92" t="s">
        <v>121</v>
      </c>
      <c r="D10" s="98">
        <v>43857</v>
      </c>
      <c r="E10" s="203">
        <v>3</v>
      </c>
      <c r="F10" s="442" t="s">
        <v>216</v>
      </c>
      <c r="G10" s="443"/>
      <c r="H10" s="443"/>
      <c r="I10" s="443"/>
      <c r="J10" s="443"/>
      <c r="K10" s="444"/>
    </row>
    <row r="11" spans="1:12" ht="51.95" customHeight="1" x14ac:dyDescent="0.2">
      <c r="B11" s="139" t="s">
        <v>171</v>
      </c>
      <c r="C11" s="92" t="s">
        <v>121</v>
      </c>
      <c r="D11" s="98">
        <v>43857</v>
      </c>
      <c r="E11" s="203">
        <v>4</v>
      </c>
      <c r="F11" s="439" t="s">
        <v>217</v>
      </c>
      <c r="G11" s="440"/>
      <c r="H11" s="440"/>
      <c r="I11" s="440"/>
      <c r="J11" s="440"/>
      <c r="K11" s="441"/>
    </row>
    <row r="12" spans="1:12" ht="51.95" customHeight="1" x14ac:dyDescent="0.2">
      <c r="B12" s="381" t="s">
        <v>171</v>
      </c>
      <c r="C12" s="206" t="s">
        <v>121</v>
      </c>
      <c r="D12" s="207">
        <v>43857</v>
      </c>
      <c r="E12" s="203">
        <v>5</v>
      </c>
      <c r="F12" s="439" t="s">
        <v>218</v>
      </c>
      <c r="G12" s="440"/>
      <c r="H12" s="440"/>
      <c r="I12" s="440"/>
      <c r="J12" s="440"/>
      <c r="K12" s="441"/>
    </row>
    <row r="13" spans="1:12" ht="51.95" customHeight="1" x14ac:dyDescent="0.2">
      <c r="B13" s="381" t="s">
        <v>171</v>
      </c>
      <c r="C13" s="206" t="s">
        <v>121</v>
      </c>
      <c r="D13" s="207">
        <v>43857</v>
      </c>
      <c r="E13" s="203">
        <v>6</v>
      </c>
      <c r="F13" s="439" t="s">
        <v>219</v>
      </c>
      <c r="G13" s="440"/>
      <c r="H13" s="440"/>
      <c r="I13" s="440"/>
      <c r="J13" s="440"/>
      <c r="K13" s="441"/>
    </row>
    <row r="14" spans="1:12" ht="51.95" customHeight="1" x14ac:dyDescent="0.2">
      <c r="B14" s="381" t="s">
        <v>171</v>
      </c>
      <c r="C14" s="206" t="s">
        <v>121</v>
      </c>
      <c r="D14" s="207">
        <v>43857</v>
      </c>
      <c r="E14" s="203">
        <v>7</v>
      </c>
      <c r="F14" s="439" t="s">
        <v>220</v>
      </c>
      <c r="G14" s="440"/>
      <c r="H14" s="440"/>
      <c r="I14" s="440"/>
      <c r="J14" s="440"/>
      <c r="K14" s="441"/>
    </row>
    <row r="15" spans="1:12" ht="51.95" customHeight="1" x14ac:dyDescent="0.2">
      <c r="B15" s="381" t="s">
        <v>171</v>
      </c>
      <c r="C15" s="206" t="s">
        <v>121</v>
      </c>
      <c r="D15" s="207">
        <v>43857</v>
      </c>
      <c r="E15" s="203">
        <v>8</v>
      </c>
      <c r="F15" s="439" t="s">
        <v>221</v>
      </c>
      <c r="G15" s="440"/>
      <c r="H15" s="440"/>
      <c r="I15" s="440"/>
      <c r="J15" s="440"/>
      <c r="K15" s="441"/>
    </row>
    <row r="16" spans="1:12" ht="51.95" customHeight="1" x14ac:dyDescent="0.2">
      <c r="B16" s="381" t="s">
        <v>171</v>
      </c>
      <c r="C16" s="206" t="s">
        <v>121</v>
      </c>
      <c r="D16" s="207">
        <v>43857</v>
      </c>
      <c r="E16" s="203">
        <v>9</v>
      </c>
      <c r="F16" s="439" t="s">
        <v>222</v>
      </c>
      <c r="G16" s="440"/>
      <c r="H16" s="440"/>
      <c r="I16" s="440"/>
      <c r="J16" s="440"/>
      <c r="K16" s="441"/>
    </row>
    <row r="17" spans="2:11" ht="51.95" customHeight="1" x14ac:dyDescent="0.2">
      <c r="B17" s="381" t="s">
        <v>171</v>
      </c>
      <c r="C17" s="206" t="s">
        <v>121</v>
      </c>
      <c r="D17" s="207">
        <v>43857</v>
      </c>
      <c r="E17" s="203">
        <v>10</v>
      </c>
      <c r="F17" s="439" t="s">
        <v>223</v>
      </c>
      <c r="G17" s="440"/>
      <c r="H17" s="440"/>
      <c r="I17" s="440"/>
      <c r="J17" s="440"/>
      <c r="K17" s="441"/>
    </row>
    <row r="18" spans="2:11" ht="51.95" customHeight="1" x14ac:dyDescent="0.2">
      <c r="B18" s="381" t="s">
        <v>171</v>
      </c>
      <c r="C18" s="206" t="s">
        <v>121</v>
      </c>
      <c r="D18" s="207">
        <v>43857</v>
      </c>
      <c r="E18" s="203">
        <v>11</v>
      </c>
      <c r="F18" s="439" t="s">
        <v>224</v>
      </c>
      <c r="G18" s="440"/>
      <c r="H18" s="440"/>
      <c r="I18" s="440"/>
      <c r="J18" s="440"/>
      <c r="K18" s="441"/>
    </row>
    <row r="19" spans="2:11" ht="51.95" customHeight="1" x14ac:dyDescent="0.2">
      <c r="B19" s="381" t="s">
        <v>171</v>
      </c>
      <c r="C19" s="206" t="s">
        <v>121</v>
      </c>
      <c r="D19" s="207">
        <v>43857</v>
      </c>
      <c r="E19" s="203">
        <v>12</v>
      </c>
      <c r="F19" s="439" t="s">
        <v>225</v>
      </c>
      <c r="G19" s="440"/>
      <c r="H19" s="440"/>
      <c r="I19" s="440"/>
      <c r="J19" s="440"/>
      <c r="K19" s="441"/>
    </row>
    <row r="20" spans="2:11" ht="51.95" customHeight="1" x14ac:dyDescent="0.2">
      <c r="B20" s="381" t="s">
        <v>171</v>
      </c>
      <c r="C20" s="206" t="s">
        <v>121</v>
      </c>
      <c r="D20" s="207">
        <v>43857</v>
      </c>
      <c r="E20" s="203">
        <v>13</v>
      </c>
      <c r="F20" s="442" t="s">
        <v>226</v>
      </c>
      <c r="G20" s="443"/>
      <c r="H20" s="443"/>
      <c r="I20" s="443"/>
      <c r="J20" s="443"/>
      <c r="K20" s="444"/>
    </row>
    <row r="21" spans="2:11" ht="51.95" customHeight="1" x14ac:dyDescent="0.2">
      <c r="B21" s="381" t="s">
        <v>171</v>
      </c>
      <c r="C21" s="206" t="s">
        <v>121</v>
      </c>
      <c r="D21" s="207">
        <v>43857</v>
      </c>
      <c r="E21" s="203">
        <v>14</v>
      </c>
      <c r="F21" s="439" t="s">
        <v>227</v>
      </c>
      <c r="G21" s="440"/>
      <c r="H21" s="440"/>
      <c r="I21" s="440"/>
      <c r="J21" s="440"/>
      <c r="K21" s="441"/>
    </row>
    <row r="22" spans="2:11" ht="51.95" customHeight="1" x14ac:dyDescent="0.2">
      <c r="B22" s="381" t="s">
        <v>171</v>
      </c>
      <c r="C22" s="206" t="s">
        <v>121</v>
      </c>
      <c r="D22" s="207">
        <v>43857</v>
      </c>
      <c r="E22" s="203">
        <v>15</v>
      </c>
      <c r="F22" s="439" t="s">
        <v>228</v>
      </c>
      <c r="G22" s="440"/>
      <c r="H22" s="440"/>
      <c r="I22" s="440"/>
      <c r="J22" s="440"/>
      <c r="K22" s="441"/>
    </row>
    <row r="23" spans="2:11" ht="51.95" customHeight="1" x14ac:dyDescent="0.2">
      <c r="B23" s="381" t="s">
        <v>171</v>
      </c>
      <c r="C23" s="206" t="s">
        <v>121</v>
      </c>
      <c r="D23" s="207">
        <v>43857</v>
      </c>
      <c r="E23" s="203">
        <v>16</v>
      </c>
      <c r="F23" s="439" t="s">
        <v>229</v>
      </c>
      <c r="G23" s="440"/>
      <c r="H23" s="440"/>
      <c r="I23" s="440"/>
      <c r="J23" s="440"/>
      <c r="K23" s="441"/>
    </row>
    <row r="24" spans="2:11" ht="51.95" customHeight="1" thickBot="1" x14ac:dyDescent="0.25">
      <c r="B24" s="140" t="s">
        <v>171</v>
      </c>
      <c r="C24" s="127" t="s">
        <v>121</v>
      </c>
      <c r="D24" s="128">
        <v>43857</v>
      </c>
      <c r="E24" s="205">
        <v>17</v>
      </c>
      <c r="F24" s="450" t="s">
        <v>230</v>
      </c>
      <c r="G24" s="451"/>
      <c r="H24" s="451"/>
      <c r="I24" s="451"/>
      <c r="J24" s="451"/>
      <c r="K24" s="452"/>
    </row>
    <row r="25" spans="2:11" ht="51.95" customHeight="1" x14ac:dyDescent="0.2">
      <c r="B25" s="138" t="s">
        <v>171</v>
      </c>
      <c r="C25" s="124" t="s">
        <v>122</v>
      </c>
      <c r="D25" s="125">
        <v>43868</v>
      </c>
      <c r="E25" s="204">
        <v>1</v>
      </c>
      <c r="F25" s="436" t="s">
        <v>112</v>
      </c>
      <c r="G25" s="437"/>
      <c r="H25" s="437"/>
      <c r="I25" s="437"/>
      <c r="J25" s="437"/>
      <c r="K25" s="438"/>
    </row>
    <row r="26" spans="2:11" ht="51.95" customHeight="1" x14ac:dyDescent="0.2">
      <c r="B26" s="139" t="s">
        <v>171</v>
      </c>
      <c r="C26" s="92" t="s">
        <v>122</v>
      </c>
      <c r="D26" s="98">
        <v>43868</v>
      </c>
      <c r="E26" s="203">
        <v>2</v>
      </c>
      <c r="F26" s="439" t="s">
        <v>231</v>
      </c>
      <c r="G26" s="440"/>
      <c r="H26" s="440"/>
      <c r="I26" s="440"/>
      <c r="J26" s="440"/>
      <c r="K26" s="441"/>
    </row>
    <row r="27" spans="2:11" ht="51.95" customHeight="1" x14ac:dyDescent="0.2">
      <c r="B27" s="139" t="s">
        <v>171</v>
      </c>
      <c r="C27" s="92" t="s">
        <v>122</v>
      </c>
      <c r="D27" s="98">
        <v>43868</v>
      </c>
      <c r="E27" s="203">
        <v>3</v>
      </c>
      <c r="F27" s="447" t="s">
        <v>232</v>
      </c>
      <c r="G27" s="448"/>
      <c r="H27" s="448"/>
      <c r="I27" s="448"/>
      <c r="J27" s="448"/>
      <c r="K27" s="449"/>
    </row>
    <row r="28" spans="2:11" ht="51.95" customHeight="1" x14ac:dyDescent="0.2">
      <c r="B28" s="381" t="s">
        <v>171</v>
      </c>
      <c r="C28" s="206" t="s">
        <v>122</v>
      </c>
      <c r="D28" s="207">
        <v>43868</v>
      </c>
      <c r="E28" s="203">
        <v>4</v>
      </c>
      <c r="F28" s="447" t="s">
        <v>233</v>
      </c>
      <c r="G28" s="448"/>
      <c r="H28" s="448"/>
      <c r="I28" s="448"/>
      <c r="J28" s="448"/>
      <c r="K28" s="449"/>
    </row>
    <row r="29" spans="2:11" ht="51.95" customHeight="1" x14ac:dyDescent="0.2">
      <c r="B29" s="381" t="s">
        <v>171</v>
      </c>
      <c r="C29" s="206" t="s">
        <v>122</v>
      </c>
      <c r="D29" s="207">
        <v>43868</v>
      </c>
      <c r="E29" s="203">
        <v>5</v>
      </c>
      <c r="F29" s="439" t="s">
        <v>234</v>
      </c>
      <c r="G29" s="440"/>
      <c r="H29" s="440"/>
      <c r="I29" s="440"/>
      <c r="J29" s="440"/>
      <c r="K29" s="441"/>
    </row>
    <row r="30" spans="2:11" ht="51.95" customHeight="1" x14ac:dyDescent="0.2">
      <c r="B30" s="381" t="s">
        <v>171</v>
      </c>
      <c r="C30" s="206" t="s">
        <v>122</v>
      </c>
      <c r="D30" s="207">
        <v>43868</v>
      </c>
      <c r="E30" s="203">
        <v>6</v>
      </c>
      <c r="F30" s="439" t="s">
        <v>235</v>
      </c>
      <c r="G30" s="440"/>
      <c r="H30" s="440"/>
      <c r="I30" s="440"/>
      <c r="J30" s="440"/>
      <c r="K30" s="441"/>
    </row>
    <row r="31" spans="2:11" ht="51.95" customHeight="1" thickBot="1" x14ac:dyDescent="0.25">
      <c r="B31" s="140" t="s">
        <v>171</v>
      </c>
      <c r="C31" s="127" t="s">
        <v>122</v>
      </c>
      <c r="D31" s="128">
        <v>43868</v>
      </c>
      <c r="E31" s="205">
        <v>7</v>
      </c>
      <c r="F31" s="431" t="s">
        <v>236</v>
      </c>
      <c r="G31" s="432"/>
      <c r="H31" s="432"/>
      <c r="I31" s="432"/>
      <c r="J31" s="432"/>
      <c r="K31" s="433"/>
    </row>
    <row r="32" spans="2:11" x14ac:dyDescent="0.2">
      <c r="E32" s="130"/>
      <c r="F32" s="277"/>
      <c r="G32" s="208"/>
      <c r="H32" s="130"/>
      <c r="I32" s="130"/>
      <c r="J32" s="130"/>
      <c r="K32" s="130"/>
    </row>
    <row r="33" spans="5:11" x14ac:dyDescent="0.2">
      <c r="E33" s="130"/>
      <c r="F33" s="277"/>
      <c r="G33" s="208"/>
      <c r="H33" s="130"/>
      <c r="I33" s="130"/>
      <c r="J33" s="130"/>
      <c r="K33" s="130"/>
    </row>
    <row r="34" spans="5:11" x14ac:dyDescent="0.2">
      <c r="E34" s="130"/>
      <c r="F34" s="277"/>
      <c r="G34" s="208"/>
      <c r="H34" s="130"/>
      <c r="I34" s="130"/>
      <c r="J34" s="130"/>
      <c r="K34" s="130"/>
    </row>
    <row r="35" spans="5:11" x14ac:dyDescent="0.2">
      <c r="E35" s="130"/>
      <c r="F35" s="277"/>
      <c r="G35" s="208"/>
      <c r="H35" s="130"/>
      <c r="I35" s="130"/>
      <c r="J35" s="130"/>
      <c r="K35" s="130"/>
    </row>
    <row r="36" spans="5:11" x14ac:dyDescent="0.2">
      <c r="E36" s="130"/>
      <c r="F36" s="277"/>
      <c r="G36" s="208"/>
      <c r="H36" s="130"/>
      <c r="I36" s="130"/>
      <c r="J36" s="130"/>
      <c r="K36" s="130"/>
    </row>
    <row r="37" spans="5:11" x14ac:dyDescent="0.2">
      <c r="E37" s="130"/>
      <c r="F37" s="277"/>
      <c r="G37" s="208"/>
      <c r="H37" s="130"/>
      <c r="I37" s="130"/>
      <c r="J37" s="130"/>
      <c r="K37" s="130"/>
    </row>
    <row r="38" spans="5:11" x14ac:dyDescent="0.2">
      <c r="E38" s="130"/>
      <c r="F38" s="277"/>
      <c r="G38" s="208"/>
      <c r="H38" s="130"/>
      <c r="I38" s="130"/>
      <c r="J38" s="130"/>
      <c r="K38" s="130"/>
    </row>
    <row r="39" spans="5:11" x14ac:dyDescent="0.2">
      <c r="E39" s="130"/>
      <c r="F39" s="277"/>
      <c r="G39" s="208"/>
      <c r="H39" s="130"/>
      <c r="I39" s="130"/>
      <c r="J39" s="130"/>
      <c r="K39" s="130"/>
    </row>
    <row r="40" spans="5:11" x14ac:dyDescent="0.2">
      <c r="E40" s="130"/>
      <c r="F40" s="277"/>
      <c r="G40" s="208"/>
      <c r="H40" s="130"/>
      <c r="I40" s="130"/>
      <c r="J40" s="130"/>
      <c r="K40" s="130"/>
    </row>
    <row r="41" spans="5:11" x14ac:dyDescent="0.2">
      <c r="E41" s="130"/>
      <c r="F41" s="277"/>
      <c r="G41" s="208"/>
      <c r="H41" s="130"/>
      <c r="I41" s="130"/>
      <c r="J41" s="130"/>
      <c r="K41" s="130"/>
    </row>
    <row r="42" spans="5:11" x14ac:dyDescent="0.2">
      <c r="E42" s="130"/>
      <c r="F42" s="277"/>
      <c r="G42" s="208"/>
      <c r="H42" s="130"/>
      <c r="I42" s="130"/>
      <c r="J42" s="130"/>
      <c r="K42" s="130"/>
    </row>
    <row r="43" spans="5:11" x14ac:dyDescent="0.2">
      <c r="E43" s="130"/>
      <c r="F43" s="277"/>
      <c r="G43" s="208"/>
      <c r="H43" s="130"/>
      <c r="I43" s="130"/>
      <c r="J43" s="130"/>
      <c r="K43" s="130"/>
    </row>
    <row r="44" spans="5:11" x14ac:dyDescent="0.2">
      <c r="E44" s="130"/>
      <c r="F44" s="277"/>
      <c r="G44" s="208"/>
      <c r="H44" s="130"/>
      <c r="I44" s="130"/>
      <c r="J44" s="130"/>
      <c r="K44" s="130"/>
    </row>
    <row r="45" spans="5:11" x14ac:dyDescent="0.2">
      <c r="E45" s="130"/>
      <c r="F45" s="277"/>
      <c r="G45" s="208"/>
      <c r="H45" s="130"/>
      <c r="I45" s="130"/>
      <c r="J45" s="130"/>
      <c r="K45" s="130"/>
    </row>
    <row r="46" spans="5:11" x14ac:dyDescent="0.2">
      <c r="E46" s="130"/>
      <c r="F46" s="277"/>
      <c r="G46" s="208"/>
      <c r="H46" s="130"/>
      <c r="I46" s="130"/>
      <c r="J46" s="130"/>
      <c r="K46" s="130"/>
    </row>
    <row r="47" spans="5:11" x14ac:dyDescent="0.2">
      <c r="E47" s="130"/>
      <c r="F47" s="277"/>
      <c r="G47" s="208"/>
      <c r="H47" s="130"/>
      <c r="I47" s="130"/>
      <c r="J47" s="130"/>
      <c r="K47" s="130"/>
    </row>
    <row r="48" spans="5:11" x14ac:dyDescent="0.2">
      <c r="E48" s="130"/>
      <c r="F48" s="277"/>
      <c r="G48" s="208"/>
      <c r="H48" s="130"/>
      <c r="I48" s="130"/>
      <c r="J48" s="130"/>
      <c r="K48" s="130"/>
    </row>
    <row r="49" spans="5:11" x14ac:dyDescent="0.2">
      <c r="E49" s="130"/>
      <c r="F49" s="277"/>
      <c r="G49" s="208"/>
      <c r="H49" s="130"/>
      <c r="I49" s="130"/>
      <c r="J49" s="130"/>
      <c r="K49" s="130"/>
    </row>
    <row r="50" spans="5:11" x14ac:dyDescent="0.2">
      <c r="E50" s="130"/>
      <c r="F50" s="277"/>
      <c r="G50" s="208"/>
      <c r="H50" s="130"/>
      <c r="I50" s="130"/>
      <c r="J50" s="130"/>
      <c r="K50" s="130"/>
    </row>
    <row r="51" spans="5:11" x14ac:dyDescent="0.2">
      <c r="E51" s="130"/>
      <c r="F51" s="277"/>
      <c r="G51" s="208"/>
      <c r="H51" s="130"/>
      <c r="I51" s="130"/>
      <c r="J51" s="130"/>
      <c r="K51" s="130"/>
    </row>
    <row r="52" spans="5:11" x14ac:dyDescent="0.2">
      <c r="E52" s="130"/>
      <c r="F52" s="277"/>
      <c r="G52" s="208"/>
      <c r="H52" s="130"/>
      <c r="I52" s="130"/>
      <c r="J52" s="130"/>
      <c r="K52" s="130"/>
    </row>
    <row r="53" spans="5:11" x14ac:dyDescent="0.2">
      <c r="E53" s="130"/>
      <c r="F53" s="277"/>
      <c r="G53" s="208"/>
      <c r="H53" s="130"/>
      <c r="I53" s="130"/>
      <c r="J53" s="130"/>
      <c r="K53" s="130"/>
    </row>
    <row r="54" spans="5:11" x14ac:dyDescent="0.2">
      <c r="E54" s="130"/>
      <c r="F54" s="277"/>
      <c r="G54" s="208"/>
      <c r="H54" s="130"/>
      <c r="I54" s="130"/>
      <c r="J54" s="130"/>
      <c r="K54" s="130"/>
    </row>
    <row r="55" spans="5:11" x14ac:dyDescent="0.2">
      <c r="E55" s="130"/>
      <c r="F55" s="277"/>
      <c r="G55" s="208"/>
      <c r="H55" s="130"/>
      <c r="I55" s="130"/>
      <c r="J55" s="130"/>
      <c r="K55" s="130"/>
    </row>
    <row r="56" spans="5:11" x14ac:dyDescent="0.2">
      <c r="E56" s="130"/>
      <c r="F56" s="277"/>
      <c r="G56" s="208"/>
      <c r="H56" s="130"/>
      <c r="I56" s="130"/>
      <c r="J56" s="130"/>
      <c r="K56" s="130"/>
    </row>
    <row r="57" spans="5:11" x14ac:dyDescent="0.2">
      <c r="E57" s="130"/>
      <c r="F57" s="277"/>
      <c r="G57" s="208"/>
      <c r="H57" s="130"/>
      <c r="I57" s="130"/>
      <c r="J57" s="130"/>
      <c r="K57" s="130"/>
    </row>
    <row r="58" spans="5:11" x14ac:dyDescent="0.2">
      <c r="E58" s="130"/>
      <c r="F58" s="277"/>
      <c r="G58" s="208"/>
      <c r="H58" s="130"/>
      <c r="I58" s="130"/>
      <c r="J58" s="130"/>
      <c r="K58" s="130"/>
    </row>
    <row r="59" spans="5:11" x14ac:dyDescent="0.2">
      <c r="E59" s="130"/>
      <c r="F59" s="277"/>
      <c r="G59" s="208"/>
      <c r="H59" s="130"/>
      <c r="I59" s="130"/>
      <c r="J59" s="130"/>
      <c r="K59" s="130"/>
    </row>
    <row r="60" spans="5:11" x14ac:dyDescent="0.2">
      <c r="E60" s="130"/>
      <c r="F60" s="277"/>
      <c r="G60" s="208"/>
      <c r="H60" s="130"/>
      <c r="I60" s="130"/>
      <c r="J60" s="130"/>
      <c r="K60" s="130"/>
    </row>
    <row r="61" spans="5:11" x14ac:dyDescent="0.2">
      <c r="E61" s="130"/>
      <c r="F61" s="277"/>
      <c r="G61" s="208"/>
      <c r="H61" s="130"/>
      <c r="I61" s="130"/>
      <c r="J61" s="130"/>
      <c r="K61" s="130"/>
    </row>
    <row r="62" spans="5:11" x14ac:dyDescent="0.2">
      <c r="E62" s="130"/>
      <c r="F62" s="277"/>
      <c r="G62" s="208"/>
      <c r="H62" s="130"/>
      <c r="I62" s="130"/>
      <c r="J62" s="130"/>
      <c r="K62" s="130"/>
    </row>
    <row r="63" spans="5:11" x14ac:dyDescent="0.2">
      <c r="E63" s="130"/>
      <c r="F63" s="277"/>
      <c r="G63" s="208"/>
      <c r="H63" s="130"/>
      <c r="I63" s="130"/>
      <c r="J63" s="130"/>
      <c r="K63" s="130"/>
    </row>
    <row r="64" spans="5:11" x14ac:dyDescent="0.2">
      <c r="E64" s="130"/>
      <c r="F64" s="277"/>
      <c r="G64" s="208"/>
      <c r="H64" s="130"/>
      <c r="I64" s="130"/>
      <c r="J64" s="130"/>
      <c r="K64" s="130"/>
    </row>
    <row r="65" spans="5:11" x14ac:dyDescent="0.2">
      <c r="E65" s="130"/>
      <c r="F65" s="277"/>
      <c r="G65" s="208"/>
      <c r="H65" s="130"/>
      <c r="I65" s="130"/>
      <c r="J65" s="130"/>
      <c r="K65" s="130"/>
    </row>
    <row r="66" spans="5:11" x14ac:dyDescent="0.2">
      <c r="E66" s="130"/>
      <c r="F66" s="277"/>
      <c r="G66" s="208"/>
      <c r="H66" s="130"/>
      <c r="I66" s="130"/>
      <c r="J66" s="130"/>
      <c r="K66" s="130"/>
    </row>
    <row r="67" spans="5:11" x14ac:dyDescent="0.2">
      <c r="E67" s="130"/>
      <c r="F67" s="277"/>
      <c r="G67" s="208"/>
      <c r="H67" s="130"/>
      <c r="I67" s="130"/>
      <c r="J67" s="130"/>
      <c r="K67" s="130"/>
    </row>
    <row r="68" spans="5:11" x14ac:dyDescent="0.2">
      <c r="E68" s="130"/>
      <c r="F68" s="277"/>
      <c r="G68" s="208"/>
      <c r="H68" s="130"/>
      <c r="I68" s="130"/>
      <c r="J68" s="130"/>
      <c r="K68" s="130"/>
    </row>
    <row r="69" spans="5:11" x14ac:dyDescent="0.2">
      <c r="E69" s="130"/>
      <c r="F69" s="277"/>
      <c r="G69" s="208"/>
      <c r="H69" s="130"/>
      <c r="I69" s="130"/>
      <c r="J69" s="130"/>
      <c r="K69" s="130"/>
    </row>
    <row r="70" spans="5:11" x14ac:dyDescent="0.2">
      <c r="E70" s="130"/>
      <c r="F70" s="277"/>
      <c r="G70" s="208"/>
      <c r="H70" s="130"/>
      <c r="I70" s="130"/>
      <c r="J70" s="130"/>
      <c r="K70" s="130"/>
    </row>
    <row r="71" spans="5:11" x14ac:dyDescent="0.2">
      <c r="E71" s="130"/>
      <c r="F71" s="277"/>
      <c r="G71" s="208"/>
      <c r="H71" s="130"/>
      <c r="I71" s="130"/>
      <c r="J71" s="130"/>
      <c r="K71" s="130"/>
    </row>
    <row r="72" spans="5:11" x14ac:dyDescent="0.2">
      <c r="E72" s="130"/>
      <c r="F72" s="277"/>
      <c r="G72" s="208"/>
      <c r="H72" s="130"/>
      <c r="I72" s="130"/>
      <c r="J72" s="130"/>
      <c r="K72" s="130"/>
    </row>
    <row r="73" spans="5:11" x14ac:dyDescent="0.2">
      <c r="E73" s="130"/>
      <c r="F73" s="277"/>
      <c r="G73" s="208"/>
      <c r="H73" s="130"/>
      <c r="I73" s="130"/>
      <c r="J73" s="130"/>
      <c r="K73" s="130"/>
    </row>
    <row r="74" spans="5:11" x14ac:dyDescent="0.2">
      <c r="E74" s="130"/>
      <c r="F74" s="277"/>
      <c r="G74" s="208"/>
      <c r="H74" s="130"/>
      <c r="I74" s="130"/>
      <c r="J74" s="130"/>
      <c r="K74" s="130"/>
    </row>
    <row r="75" spans="5:11" x14ac:dyDescent="0.2">
      <c r="E75" s="130"/>
      <c r="F75" s="277"/>
      <c r="G75" s="208"/>
      <c r="H75" s="130"/>
      <c r="I75" s="130"/>
      <c r="J75" s="130"/>
      <c r="K75" s="130"/>
    </row>
    <row r="76" spans="5:11" x14ac:dyDescent="0.2">
      <c r="E76" s="130"/>
      <c r="F76" s="277"/>
      <c r="G76" s="208"/>
      <c r="H76" s="130"/>
      <c r="I76" s="130"/>
      <c r="J76" s="130"/>
      <c r="K76" s="130"/>
    </row>
    <row r="77" spans="5:11" x14ac:dyDescent="0.2">
      <c r="E77" s="130"/>
      <c r="F77" s="277"/>
      <c r="G77" s="208"/>
      <c r="H77" s="130"/>
      <c r="I77" s="130"/>
      <c r="J77" s="130"/>
      <c r="K77" s="130"/>
    </row>
    <row r="78" spans="5:11" x14ac:dyDescent="0.2">
      <c r="E78" s="130"/>
      <c r="F78" s="277"/>
      <c r="G78" s="208"/>
      <c r="H78" s="130"/>
      <c r="I78" s="130"/>
      <c r="J78" s="130"/>
      <c r="K78" s="130"/>
    </row>
    <row r="79" spans="5:11" x14ac:dyDescent="0.2">
      <c r="E79" s="130"/>
      <c r="F79" s="277"/>
      <c r="G79" s="208"/>
      <c r="H79" s="130"/>
      <c r="I79" s="130"/>
      <c r="J79" s="130"/>
      <c r="K79" s="130"/>
    </row>
    <row r="80" spans="5:11" x14ac:dyDescent="0.2">
      <c r="E80" s="130"/>
      <c r="F80" s="277"/>
      <c r="G80" s="208"/>
      <c r="H80" s="130"/>
      <c r="I80" s="130"/>
      <c r="J80" s="130"/>
      <c r="K80" s="130"/>
    </row>
    <row r="81" spans="5:11" x14ac:dyDescent="0.2">
      <c r="E81" s="130"/>
      <c r="F81" s="277"/>
      <c r="G81" s="208"/>
      <c r="H81" s="130"/>
      <c r="I81" s="130"/>
      <c r="J81" s="130"/>
      <c r="K81" s="130"/>
    </row>
    <row r="82" spans="5:11" x14ac:dyDescent="0.2">
      <c r="E82" s="130"/>
      <c r="F82" s="277"/>
      <c r="G82" s="208"/>
      <c r="H82" s="130"/>
      <c r="I82" s="130"/>
      <c r="J82" s="130"/>
      <c r="K82" s="130"/>
    </row>
    <row r="83" spans="5:11" x14ac:dyDescent="0.2">
      <c r="E83" s="130"/>
      <c r="F83" s="277"/>
      <c r="G83" s="208"/>
      <c r="H83" s="130"/>
      <c r="I83" s="130"/>
      <c r="J83" s="130"/>
      <c r="K83" s="130"/>
    </row>
    <row r="84" spans="5:11" x14ac:dyDescent="0.2">
      <c r="E84" s="130"/>
      <c r="F84" s="277"/>
      <c r="G84" s="208"/>
      <c r="H84" s="130"/>
      <c r="I84" s="130"/>
      <c r="J84" s="130"/>
      <c r="K84" s="130"/>
    </row>
    <row r="85" spans="5:11" x14ac:dyDescent="0.2">
      <c r="E85" s="130"/>
      <c r="F85" s="277"/>
      <c r="G85" s="208"/>
      <c r="H85" s="130"/>
      <c r="I85" s="130"/>
      <c r="J85" s="130"/>
      <c r="K85" s="130"/>
    </row>
    <row r="86" spans="5:11" x14ac:dyDescent="0.2">
      <c r="E86" s="130"/>
      <c r="F86" s="277"/>
      <c r="G86" s="208"/>
      <c r="H86" s="130"/>
      <c r="I86" s="130"/>
      <c r="J86" s="130"/>
      <c r="K86" s="130"/>
    </row>
    <row r="87" spans="5:11" x14ac:dyDescent="0.2">
      <c r="E87" s="130"/>
      <c r="F87" s="277"/>
      <c r="G87" s="208"/>
      <c r="H87" s="130"/>
      <c r="I87" s="130"/>
      <c r="J87" s="130"/>
      <c r="K87" s="130"/>
    </row>
    <row r="88" spans="5:11" x14ac:dyDescent="0.2">
      <c r="E88" s="130"/>
      <c r="F88" s="277"/>
      <c r="G88" s="208"/>
      <c r="H88" s="130"/>
      <c r="I88" s="130"/>
      <c r="J88" s="130"/>
      <c r="K88" s="130"/>
    </row>
    <row r="89" spans="5:11" x14ac:dyDescent="0.2">
      <c r="E89" s="130"/>
      <c r="F89" s="277"/>
      <c r="G89" s="208"/>
      <c r="H89" s="130"/>
      <c r="I89" s="130"/>
      <c r="J89" s="130"/>
      <c r="K89" s="130"/>
    </row>
    <row r="90" spans="5:11" x14ac:dyDescent="0.2">
      <c r="E90" s="130"/>
      <c r="F90" s="277"/>
      <c r="G90" s="208"/>
      <c r="H90" s="130"/>
      <c r="I90" s="130"/>
      <c r="J90" s="130"/>
      <c r="K90" s="130"/>
    </row>
    <row r="91" spans="5:11" x14ac:dyDescent="0.2">
      <c r="E91" s="130"/>
      <c r="F91" s="277"/>
      <c r="G91" s="208"/>
      <c r="H91" s="130"/>
      <c r="I91" s="130"/>
      <c r="J91" s="130"/>
      <c r="K91" s="130"/>
    </row>
    <row r="92" spans="5:11" x14ac:dyDescent="0.2">
      <c r="E92" s="130"/>
      <c r="F92" s="277"/>
      <c r="G92" s="208"/>
      <c r="H92" s="130"/>
      <c r="I92" s="130"/>
      <c r="J92" s="130"/>
      <c r="K92" s="130"/>
    </row>
    <row r="93" spans="5:11" x14ac:dyDescent="0.2">
      <c r="E93" s="130"/>
      <c r="F93" s="277"/>
      <c r="G93" s="208"/>
      <c r="H93" s="130"/>
      <c r="I93" s="130"/>
      <c r="J93" s="130"/>
      <c r="K93" s="130"/>
    </row>
    <row r="94" spans="5:11" x14ac:dyDescent="0.2">
      <c r="E94" s="130"/>
      <c r="F94" s="277"/>
      <c r="G94" s="208"/>
      <c r="H94" s="130"/>
      <c r="I94" s="130"/>
      <c r="J94" s="130"/>
      <c r="K94" s="130"/>
    </row>
    <row r="95" spans="5:11" x14ac:dyDescent="0.2">
      <c r="E95" s="130"/>
      <c r="F95" s="277"/>
      <c r="G95" s="208"/>
      <c r="H95" s="130"/>
      <c r="I95" s="130"/>
      <c r="J95" s="130"/>
      <c r="K95" s="130"/>
    </row>
    <row r="96" spans="5:11" x14ac:dyDescent="0.2">
      <c r="E96" s="130"/>
      <c r="F96" s="277"/>
      <c r="G96" s="208"/>
      <c r="H96" s="130"/>
      <c r="I96" s="130"/>
      <c r="J96" s="130"/>
      <c r="K96" s="130"/>
    </row>
    <row r="97" spans="5:11" x14ac:dyDescent="0.2">
      <c r="E97" s="130"/>
      <c r="F97" s="277"/>
      <c r="G97" s="208"/>
      <c r="H97" s="130"/>
      <c r="I97" s="130"/>
      <c r="J97" s="130"/>
      <c r="K97" s="130"/>
    </row>
    <row r="98" spans="5:11" x14ac:dyDescent="0.2">
      <c r="E98" s="130"/>
      <c r="F98" s="277"/>
      <c r="G98" s="208"/>
      <c r="H98" s="130"/>
      <c r="I98" s="130"/>
      <c r="J98" s="130"/>
      <c r="K98" s="130"/>
    </row>
    <row r="99" spans="5:11" x14ac:dyDescent="0.2">
      <c r="E99" s="130"/>
      <c r="F99" s="277"/>
      <c r="G99" s="208"/>
      <c r="H99" s="130"/>
      <c r="I99" s="130"/>
      <c r="J99" s="130"/>
      <c r="K99" s="130"/>
    </row>
    <row r="100" spans="5:11" x14ac:dyDescent="0.2">
      <c r="E100" s="130"/>
      <c r="F100" s="277"/>
      <c r="G100" s="208"/>
      <c r="H100" s="130"/>
      <c r="I100" s="130"/>
      <c r="J100" s="130"/>
      <c r="K100" s="130"/>
    </row>
    <row r="101" spans="5:11" x14ac:dyDescent="0.2">
      <c r="E101" s="130"/>
      <c r="F101" s="277"/>
      <c r="G101" s="208"/>
      <c r="H101" s="130"/>
      <c r="I101" s="130"/>
      <c r="J101" s="130"/>
      <c r="K101" s="130"/>
    </row>
    <row r="102" spans="5:11" x14ac:dyDescent="0.2">
      <c r="E102" s="130"/>
      <c r="F102" s="277"/>
      <c r="G102" s="208"/>
      <c r="H102" s="130"/>
      <c r="I102" s="130"/>
      <c r="J102" s="130"/>
      <c r="K102" s="130"/>
    </row>
    <row r="103" spans="5:11" x14ac:dyDescent="0.2">
      <c r="E103" s="130"/>
      <c r="F103" s="277"/>
      <c r="G103" s="208"/>
      <c r="H103" s="130"/>
      <c r="I103" s="130"/>
      <c r="J103" s="130"/>
      <c r="K103" s="130"/>
    </row>
    <row r="104" spans="5:11" x14ac:dyDescent="0.2">
      <c r="E104" s="130"/>
      <c r="F104" s="277"/>
      <c r="G104" s="208"/>
      <c r="H104" s="130"/>
      <c r="I104" s="130"/>
      <c r="J104" s="130"/>
      <c r="K104" s="130"/>
    </row>
    <row r="105" spans="5:11" x14ac:dyDescent="0.2">
      <c r="E105" s="130"/>
      <c r="F105" s="277"/>
      <c r="G105" s="208"/>
      <c r="H105" s="130"/>
      <c r="I105" s="130"/>
      <c r="J105" s="130"/>
      <c r="K105" s="130"/>
    </row>
    <row r="106" spans="5:11" x14ac:dyDescent="0.2">
      <c r="E106" s="130"/>
      <c r="F106" s="277"/>
      <c r="G106" s="208"/>
      <c r="H106" s="130"/>
      <c r="I106" s="130"/>
      <c r="J106" s="130"/>
      <c r="K106" s="130"/>
    </row>
    <row r="107" spans="5:11" x14ac:dyDescent="0.2">
      <c r="E107" s="130"/>
      <c r="F107" s="277"/>
      <c r="G107" s="208"/>
      <c r="H107" s="130"/>
      <c r="I107" s="130"/>
      <c r="J107" s="130"/>
      <c r="K107" s="130"/>
    </row>
    <row r="108" spans="5:11" x14ac:dyDescent="0.2">
      <c r="E108" s="130"/>
      <c r="F108" s="277"/>
      <c r="G108" s="208"/>
      <c r="H108" s="130"/>
      <c r="I108" s="130"/>
      <c r="J108" s="130"/>
      <c r="K108" s="130"/>
    </row>
    <row r="109" spans="5:11" x14ac:dyDescent="0.2">
      <c r="E109" s="130"/>
      <c r="F109" s="277"/>
      <c r="G109" s="208"/>
      <c r="H109" s="130"/>
      <c r="I109" s="130"/>
      <c r="J109" s="130"/>
      <c r="K109" s="130"/>
    </row>
    <row r="110" spans="5:11" x14ac:dyDescent="0.2">
      <c r="E110" s="130"/>
      <c r="F110" s="277"/>
      <c r="G110" s="208"/>
      <c r="H110" s="130"/>
      <c r="I110" s="130"/>
      <c r="J110" s="130"/>
      <c r="K110" s="130"/>
    </row>
    <row r="111" spans="5:11" x14ac:dyDescent="0.2">
      <c r="E111" s="130"/>
      <c r="F111" s="277"/>
      <c r="G111" s="208"/>
      <c r="H111" s="130"/>
      <c r="I111" s="130"/>
      <c r="J111" s="130"/>
      <c r="K111" s="130"/>
    </row>
    <row r="112" spans="5:11" x14ac:dyDescent="0.2">
      <c r="E112" s="130"/>
      <c r="F112" s="277"/>
      <c r="G112" s="208"/>
      <c r="H112" s="130"/>
      <c r="I112" s="130"/>
      <c r="J112" s="130"/>
      <c r="K112" s="130"/>
    </row>
    <row r="113" spans="1:11" x14ac:dyDescent="0.2">
      <c r="E113" s="130"/>
      <c r="F113" s="277"/>
      <c r="G113" s="208"/>
      <c r="H113" s="130"/>
      <c r="I113" s="130"/>
      <c r="J113" s="130"/>
      <c r="K113" s="130"/>
    </row>
    <row r="114" spans="1:11" x14ac:dyDescent="0.2">
      <c r="E114" s="130"/>
      <c r="F114" s="277"/>
      <c r="G114" s="208"/>
      <c r="H114" s="130"/>
      <c r="I114" s="130"/>
      <c r="J114" s="130"/>
      <c r="K114" s="130"/>
    </row>
    <row r="115" spans="1:11" x14ac:dyDescent="0.2">
      <c r="E115" s="130"/>
      <c r="F115" s="277"/>
      <c r="G115" s="208"/>
      <c r="H115" s="130"/>
      <c r="I115" s="130"/>
      <c r="J115" s="130"/>
      <c r="K115" s="130"/>
    </row>
    <row r="116" spans="1:11" x14ac:dyDescent="0.2">
      <c r="E116" s="130"/>
      <c r="F116" s="277"/>
      <c r="G116" s="208"/>
      <c r="H116" s="130"/>
      <c r="I116" s="130"/>
      <c r="J116" s="130"/>
      <c r="K116" s="130"/>
    </row>
    <row r="117" spans="1:11" x14ac:dyDescent="0.2">
      <c r="E117" s="130"/>
      <c r="F117" s="277"/>
      <c r="G117" s="208"/>
      <c r="H117" s="130"/>
      <c r="I117" s="130"/>
      <c r="J117" s="130"/>
      <c r="K117" s="130"/>
    </row>
    <row r="118" spans="1:11" x14ac:dyDescent="0.2">
      <c r="E118" s="130"/>
      <c r="F118" s="277"/>
      <c r="G118" s="208"/>
      <c r="H118" s="130"/>
      <c r="I118" s="130"/>
      <c r="J118" s="130"/>
      <c r="K118" s="130"/>
    </row>
    <row r="119" spans="1:11" x14ac:dyDescent="0.2">
      <c r="E119" s="130"/>
      <c r="F119" s="277"/>
      <c r="G119" s="208"/>
      <c r="H119" s="130"/>
      <c r="I119" s="130"/>
      <c r="J119" s="130"/>
      <c r="K119" s="130"/>
    </row>
    <row r="121" spans="1:11" x14ac:dyDescent="0.2">
      <c r="A121" s="94"/>
    </row>
  </sheetData>
  <autoFilter ref="A7:L31" xr:uid="{00000000-0009-0000-0000-000002000000}">
    <filterColumn colId="5" showButton="0"/>
    <filterColumn colId="6" showButton="0"/>
    <filterColumn colId="7" showButton="0"/>
    <filterColumn colId="8" showButton="0"/>
    <filterColumn colId="9" showButton="0"/>
  </autoFilter>
  <mergeCells count="28">
    <mergeCell ref="F30:K30"/>
    <mergeCell ref="F20:K20"/>
    <mergeCell ref="F21:K21"/>
    <mergeCell ref="F22:K22"/>
    <mergeCell ref="F23:K23"/>
    <mergeCell ref="F24:K24"/>
    <mergeCell ref="F27:K27"/>
    <mergeCell ref="F17:K17"/>
    <mergeCell ref="F18:K18"/>
    <mergeCell ref="F19:K19"/>
    <mergeCell ref="F28:K28"/>
    <mergeCell ref="F29:K29"/>
    <mergeCell ref="F31:K31"/>
    <mergeCell ref="E1:K1"/>
    <mergeCell ref="F7:K7"/>
    <mergeCell ref="F8:K8"/>
    <mergeCell ref="F9:K9"/>
    <mergeCell ref="F10:K10"/>
    <mergeCell ref="B5:K5"/>
    <mergeCell ref="F11:K11"/>
    <mergeCell ref="F25:K25"/>
    <mergeCell ref="F26:K26"/>
    <mergeCell ref="B6:K6"/>
    <mergeCell ref="F12:K12"/>
    <mergeCell ref="F13:K13"/>
    <mergeCell ref="F14:K14"/>
    <mergeCell ref="F15:K15"/>
    <mergeCell ref="F16:K16"/>
  </mergeCells>
  <conditionalFormatting sqref="C8:D8 B9:D31">
    <cfRule type="expression" dxfId="909" priority="27">
      <formula>COUNTIF($F8:$Q8,"1")</formula>
    </cfRule>
  </conditionalFormatting>
  <conditionalFormatting sqref="B8:B31">
    <cfRule type="expression" dxfId="908" priority="16">
      <formula>COUNTIF(#REF!,"1")</formula>
    </cfRule>
  </conditionalFormatting>
  <pageMargins left="0.70866141732283472" right="0.70866141732283472" top="0.74803149606299213" bottom="0.74803149606299213" header="0.31496062992125984" footer="0.31496062992125984"/>
  <pageSetup scale="57" fitToHeight="10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N93"/>
  <sheetViews>
    <sheetView showGridLines="0" zoomScale="85" zoomScaleNormal="85" zoomScaleSheetLayoutView="85" workbookViewId="0">
      <selection activeCell="D15" sqref="D15"/>
    </sheetView>
  </sheetViews>
  <sheetFormatPr baseColWidth="10" defaultColWidth="11.42578125" defaultRowHeight="15" x14ac:dyDescent="0.25"/>
  <cols>
    <col min="1" max="1" width="3.7109375" style="171" customWidth="1"/>
    <col min="2" max="2" width="11.85546875" style="171" bestFit="1" customWidth="1"/>
    <col min="3" max="3" width="14.85546875" style="171" customWidth="1"/>
    <col min="4" max="4" width="16.140625" style="171" customWidth="1"/>
    <col min="5" max="5" width="13.7109375" style="24" bestFit="1" customWidth="1"/>
    <col min="6" max="6" width="9.28515625" style="26" customWidth="1"/>
    <col min="7" max="7" width="99.85546875" style="59" customWidth="1"/>
    <col min="8" max="8" width="12" style="24" customWidth="1"/>
    <col min="9" max="9" width="10.7109375" style="24" customWidth="1"/>
    <col min="10" max="10" width="16.5703125" style="24" customWidth="1"/>
    <col min="11" max="11" width="9.85546875" style="24" customWidth="1"/>
    <col min="12" max="12" width="9.28515625" style="171" customWidth="1"/>
    <col min="13" max="13" width="21" style="171" customWidth="1"/>
    <col min="14" max="16384" width="11.42578125" style="171"/>
  </cols>
  <sheetData>
    <row r="1" spans="1:14" x14ac:dyDescent="0.25">
      <c r="H1" s="196" t="s">
        <v>7</v>
      </c>
      <c r="I1" s="305" t="s">
        <v>58</v>
      </c>
      <c r="J1" s="305" t="s">
        <v>59</v>
      </c>
      <c r="K1" s="305" t="s">
        <v>60</v>
      </c>
      <c r="L1" s="305" t="s">
        <v>61</v>
      </c>
    </row>
    <row r="2" spans="1:14" x14ac:dyDescent="0.25">
      <c r="H2" s="197">
        <f>SUM(I2:L2)</f>
        <v>9</v>
      </c>
      <c r="I2" s="176">
        <f>SUM(H11:H19)</f>
        <v>7</v>
      </c>
      <c r="J2" s="176">
        <f>SUM(I11:I19)</f>
        <v>2</v>
      </c>
      <c r="K2" s="176">
        <f>SUM(J11:J19)</f>
        <v>0</v>
      </c>
      <c r="L2" s="176">
        <f>SUM(K11:K19)</f>
        <v>0</v>
      </c>
    </row>
    <row r="3" spans="1:14" ht="72" customHeight="1" x14ac:dyDescent="0.25">
      <c r="L3" s="29"/>
      <c r="M3" s="29"/>
    </row>
    <row r="4" spans="1:14" ht="16.5" customHeight="1" x14ac:dyDescent="0.25">
      <c r="A4" s="29"/>
      <c r="B4" s="29"/>
      <c r="C4" s="29"/>
      <c r="D4" s="29"/>
      <c r="F4" s="272"/>
      <c r="G4" s="272"/>
      <c r="H4" s="272"/>
      <c r="I4" s="272"/>
      <c r="J4" s="272"/>
      <c r="K4" s="266" t="s">
        <v>56</v>
      </c>
      <c r="L4" s="29"/>
      <c r="M4" s="29"/>
    </row>
    <row r="5" spans="1:14" ht="42.75" customHeight="1" x14ac:dyDescent="0.25">
      <c r="A5" s="29"/>
      <c r="C5" s="210"/>
      <c r="D5" s="210"/>
      <c r="E5" s="456"/>
      <c r="F5" s="456"/>
      <c r="G5" s="456"/>
      <c r="H5" s="456"/>
      <c r="I5" s="456"/>
      <c r="J5" s="456"/>
      <c r="K5" s="456"/>
      <c r="L5" s="29"/>
      <c r="M5" s="29"/>
      <c r="N5" s="175"/>
    </row>
    <row r="6" spans="1:14" x14ac:dyDescent="0.25">
      <c r="A6" s="29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9"/>
      <c r="M6" s="29"/>
      <c r="N6" s="175"/>
    </row>
    <row r="7" spans="1:14" x14ac:dyDescent="0.25">
      <c r="A7" s="29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9"/>
      <c r="M7" s="29"/>
      <c r="N7" s="175"/>
    </row>
    <row r="8" spans="1:14" ht="30.75" customHeight="1" x14ac:dyDescent="0.25">
      <c r="A8" s="29"/>
      <c r="B8" s="455" t="s">
        <v>146</v>
      </c>
      <c r="C8" s="455"/>
      <c r="D8" s="455"/>
      <c r="E8" s="455"/>
      <c r="F8" s="455"/>
      <c r="G8" s="455"/>
      <c r="H8" s="455"/>
      <c r="I8" s="455"/>
      <c r="J8" s="455"/>
      <c r="K8" s="455"/>
      <c r="L8" s="29"/>
      <c r="M8" s="29"/>
      <c r="N8" s="175"/>
    </row>
    <row r="9" spans="1:14" ht="15.75" thickBot="1" x14ac:dyDescent="0.3">
      <c r="A9" s="29"/>
      <c r="B9" s="29"/>
      <c r="C9" s="29"/>
      <c r="D9" s="29"/>
      <c r="E9" s="51"/>
      <c r="F9" s="52"/>
      <c r="G9" s="58"/>
      <c r="H9" s="454"/>
      <c r="I9" s="454"/>
      <c r="J9" s="454"/>
      <c r="K9" s="454"/>
      <c r="L9" s="29"/>
      <c r="M9" s="29"/>
      <c r="N9" s="175"/>
    </row>
    <row r="10" spans="1:14" ht="23.25" thickBot="1" x14ac:dyDescent="0.3">
      <c r="A10" s="29"/>
      <c r="B10" s="214" t="s">
        <v>114</v>
      </c>
      <c r="C10" s="214" t="s">
        <v>120</v>
      </c>
      <c r="D10" s="214" t="s">
        <v>119</v>
      </c>
      <c r="E10" s="214" t="s">
        <v>49</v>
      </c>
      <c r="F10" s="300" t="s">
        <v>0</v>
      </c>
      <c r="G10" s="214" t="s">
        <v>57</v>
      </c>
      <c r="H10" s="301" t="s">
        <v>58</v>
      </c>
      <c r="I10" s="301" t="s">
        <v>59</v>
      </c>
      <c r="J10" s="302" t="s">
        <v>60</v>
      </c>
      <c r="K10" s="302" t="s">
        <v>61</v>
      </c>
      <c r="L10" s="29"/>
      <c r="M10" s="29"/>
      <c r="N10" s="175"/>
    </row>
    <row r="11" spans="1:14" ht="22.5" x14ac:dyDescent="0.25">
      <c r="A11" s="29"/>
      <c r="B11" s="123" t="s">
        <v>171</v>
      </c>
      <c r="C11" s="124" t="s">
        <v>122</v>
      </c>
      <c r="D11" s="125">
        <v>43868</v>
      </c>
      <c r="E11" s="22" t="s">
        <v>17</v>
      </c>
      <c r="F11" s="56">
        <v>2</v>
      </c>
      <c r="G11" s="385" t="s">
        <v>237</v>
      </c>
      <c r="H11" s="3">
        <v>0</v>
      </c>
      <c r="I11" s="3">
        <v>1</v>
      </c>
      <c r="J11" s="3">
        <v>0</v>
      </c>
      <c r="K11" s="299">
        <v>0</v>
      </c>
      <c r="L11" s="29"/>
      <c r="M11" s="29"/>
      <c r="N11" s="175"/>
    </row>
    <row r="12" spans="1:14" ht="22.5" x14ac:dyDescent="0.25">
      <c r="A12" s="29"/>
      <c r="B12" s="382" t="s">
        <v>171</v>
      </c>
      <c r="C12" s="383" t="s">
        <v>122</v>
      </c>
      <c r="D12" s="384">
        <v>43868</v>
      </c>
      <c r="E12" s="22" t="s">
        <v>17</v>
      </c>
      <c r="F12" s="56">
        <v>3</v>
      </c>
      <c r="G12" s="385" t="s">
        <v>238</v>
      </c>
      <c r="H12" s="3">
        <v>0</v>
      </c>
      <c r="I12" s="3">
        <v>1</v>
      </c>
      <c r="J12" s="3">
        <v>0</v>
      </c>
      <c r="K12" s="299">
        <v>0</v>
      </c>
      <c r="L12" s="29"/>
      <c r="M12" s="29"/>
      <c r="N12" s="175"/>
    </row>
    <row r="13" spans="1:14" x14ac:dyDescent="0.25">
      <c r="A13" s="29"/>
      <c r="B13" s="382" t="s">
        <v>171</v>
      </c>
      <c r="C13" s="383" t="s">
        <v>122</v>
      </c>
      <c r="D13" s="384">
        <v>43868</v>
      </c>
      <c r="E13" s="22" t="s">
        <v>28</v>
      </c>
      <c r="F13" s="56">
        <v>1</v>
      </c>
      <c r="G13" s="385" t="s">
        <v>239</v>
      </c>
      <c r="H13" s="3">
        <v>1</v>
      </c>
      <c r="I13" s="3">
        <v>0</v>
      </c>
      <c r="J13" s="3">
        <v>0</v>
      </c>
      <c r="K13" s="299">
        <v>0</v>
      </c>
      <c r="L13" s="29"/>
      <c r="M13" s="29"/>
      <c r="N13" s="175"/>
    </row>
    <row r="14" spans="1:14" x14ac:dyDescent="0.25">
      <c r="A14" s="29"/>
      <c r="B14" s="382" t="s">
        <v>171</v>
      </c>
      <c r="C14" s="383" t="s">
        <v>122</v>
      </c>
      <c r="D14" s="384">
        <v>43868</v>
      </c>
      <c r="E14" s="22" t="s">
        <v>28</v>
      </c>
      <c r="F14" s="56">
        <v>2</v>
      </c>
      <c r="G14" s="385" t="s">
        <v>239</v>
      </c>
      <c r="H14" s="3">
        <v>1</v>
      </c>
      <c r="I14" s="3">
        <v>0</v>
      </c>
      <c r="J14" s="3">
        <v>0</v>
      </c>
      <c r="K14" s="299">
        <v>0</v>
      </c>
      <c r="L14" s="29"/>
      <c r="M14" s="29"/>
      <c r="N14" s="175"/>
    </row>
    <row r="15" spans="1:14" x14ac:dyDescent="0.25">
      <c r="A15" s="29"/>
      <c r="B15" s="382" t="s">
        <v>171</v>
      </c>
      <c r="C15" s="383" t="s">
        <v>122</v>
      </c>
      <c r="D15" s="384">
        <v>43868</v>
      </c>
      <c r="E15" s="22" t="s">
        <v>28</v>
      </c>
      <c r="F15" s="56">
        <v>3</v>
      </c>
      <c r="G15" s="385" t="s">
        <v>239</v>
      </c>
      <c r="H15" s="3">
        <v>1</v>
      </c>
      <c r="I15" s="3">
        <v>0</v>
      </c>
      <c r="J15" s="3">
        <v>0</v>
      </c>
      <c r="K15" s="299">
        <v>0</v>
      </c>
      <c r="L15" s="29"/>
      <c r="M15" s="29"/>
      <c r="N15" s="175"/>
    </row>
    <row r="16" spans="1:14" x14ac:dyDescent="0.25">
      <c r="A16" s="29"/>
      <c r="B16" s="382" t="s">
        <v>171</v>
      </c>
      <c r="C16" s="383" t="s">
        <v>122</v>
      </c>
      <c r="D16" s="384">
        <v>43868</v>
      </c>
      <c r="E16" s="22" t="s">
        <v>28</v>
      </c>
      <c r="F16" s="56">
        <v>4</v>
      </c>
      <c r="G16" s="385" t="s">
        <v>239</v>
      </c>
      <c r="H16" s="3">
        <v>1</v>
      </c>
      <c r="I16" s="3">
        <v>0</v>
      </c>
      <c r="J16" s="3">
        <v>0</v>
      </c>
      <c r="K16" s="299">
        <v>0</v>
      </c>
      <c r="L16" s="29"/>
      <c r="M16" s="29"/>
      <c r="N16" s="175"/>
    </row>
    <row r="17" spans="1:14" x14ac:dyDescent="0.25">
      <c r="A17" s="29"/>
      <c r="B17" s="382" t="s">
        <v>171</v>
      </c>
      <c r="C17" s="383" t="s">
        <v>122</v>
      </c>
      <c r="D17" s="384">
        <v>43868</v>
      </c>
      <c r="E17" s="22" t="s">
        <v>28</v>
      </c>
      <c r="F17" s="56">
        <v>5</v>
      </c>
      <c r="G17" s="385" t="s">
        <v>239</v>
      </c>
      <c r="H17" s="3">
        <v>1</v>
      </c>
      <c r="I17" s="3">
        <v>0</v>
      </c>
      <c r="J17" s="3">
        <v>0</v>
      </c>
      <c r="K17" s="299">
        <v>0</v>
      </c>
      <c r="L17" s="29"/>
      <c r="M17" s="29"/>
      <c r="N17" s="175"/>
    </row>
    <row r="18" spans="1:14" x14ac:dyDescent="0.25">
      <c r="A18" s="29"/>
      <c r="B18" s="382" t="s">
        <v>171</v>
      </c>
      <c r="C18" s="383" t="s">
        <v>122</v>
      </c>
      <c r="D18" s="384">
        <v>43868</v>
      </c>
      <c r="E18" s="22" t="s">
        <v>28</v>
      </c>
      <c r="F18" s="56">
        <v>6</v>
      </c>
      <c r="G18" s="385" t="s">
        <v>239</v>
      </c>
      <c r="H18" s="3">
        <v>1</v>
      </c>
      <c r="I18" s="3">
        <v>0</v>
      </c>
      <c r="J18" s="3">
        <v>0</v>
      </c>
      <c r="K18" s="299">
        <v>0</v>
      </c>
      <c r="L18" s="29"/>
      <c r="M18" s="29"/>
      <c r="N18" s="175"/>
    </row>
    <row r="19" spans="1:14" x14ac:dyDescent="0.25">
      <c r="B19" s="126" t="s">
        <v>171</v>
      </c>
      <c r="C19" s="92" t="s">
        <v>122</v>
      </c>
      <c r="D19" s="98">
        <v>43868</v>
      </c>
      <c r="E19" s="22" t="s">
        <v>28</v>
      </c>
      <c r="F19" s="56">
        <v>7</v>
      </c>
      <c r="G19" s="385" t="s">
        <v>239</v>
      </c>
      <c r="H19" s="3">
        <v>1</v>
      </c>
      <c r="I19" s="3">
        <v>0</v>
      </c>
      <c r="J19" s="3">
        <v>0</v>
      </c>
      <c r="K19" s="299">
        <v>0</v>
      </c>
      <c r="L19" s="29"/>
      <c r="M19" s="29"/>
      <c r="N19" s="175"/>
    </row>
    <row r="20" spans="1:14" x14ac:dyDescent="0.25">
      <c r="B20" s="303"/>
      <c r="C20" s="303"/>
      <c r="D20" s="303"/>
      <c r="E20" s="453"/>
      <c r="F20" s="453"/>
      <c r="G20" s="453"/>
      <c r="H20" s="304">
        <f>SUM(H11:H19)</f>
        <v>7</v>
      </c>
      <c r="I20" s="304">
        <f>SUM(I11:I19)</f>
        <v>2</v>
      </c>
      <c r="J20" s="304">
        <f>SUM(J11:J19)</f>
        <v>0</v>
      </c>
      <c r="K20" s="304">
        <f>SUM(K11:K19)</f>
        <v>0</v>
      </c>
      <c r="M20" s="29"/>
      <c r="N20" s="175"/>
    </row>
    <row r="21" spans="1:14" x14ac:dyDescent="0.25">
      <c r="M21" s="29"/>
      <c r="N21" s="175"/>
    </row>
    <row r="22" spans="1:14" x14ac:dyDescent="0.25">
      <c r="M22" s="29"/>
      <c r="N22" s="175"/>
    </row>
    <row r="23" spans="1:14" x14ac:dyDescent="0.25">
      <c r="M23" s="29"/>
      <c r="N23" s="175"/>
    </row>
    <row r="24" spans="1:14" x14ac:dyDescent="0.25">
      <c r="M24" s="29"/>
      <c r="N24" s="175"/>
    </row>
    <row r="25" spans="1:14" x14ac:dyDescent="0.25">
      <c r="M25" s="29"/>
      <c r="N25" s="175"/>
    </row>
    <row r="26" spans="1:14" x14ac:dyDescent="0.25">
      <c r="M26" s="29"/>
      <c r="N26" s="175"/>
    </row>
    <row r="27" spans="1:14" x14ac:dyDescent="0.25">
      <c r="M27" s="29"/>
      <c r="N27" s="175"/>
    </row>
    <row r="28" spans="1:14" x14ac:dyDescent="0.25">
      <c r="N28" s="175"/>
    </row>
    <row r="29" spans="1:14" x14ac:dyDescent="0.25">
      <c r="N29" s="175"/>
    </row>
    <row r="30" spans="1:14" x14ac:dyDescent="0.25">
      <c r="N30" s="175"/>
    </row>
    <row r="31" spans="1:14" x14ac:dyDescent="0.25">
      <c r="N31" s="175"/>
    </row>
    <row r="32" spans="1:14" x14ac:dyDescent="0.25">
      <c r="N32" s="175"/>
    </row>
    <row r="33" spans="14:14" x14ac:dyDescent="0.25">
      <c r="N33" s="175"/>
    </row>
    <row r="34" spans="14:14" x14ac:dyDescent="0.25">
      <c r="N34" s="175"/>
    </row>
    <row r="35" spans="14:14" x14ac:dyDescent="0.25">
      <c r="N35" s="175"/>
    </row>
    <row r="36" spans="14:14" x14ac:dyDescent="0.25">
      <c r="N36" s="175"/>
    </row>
    <row r="37" spans="14:14" x14ac:dyDescent="0.25">
      <c r="N37" s="175"/>
    </row>
    <row r="38" spans="14:14" x14ac:dyDescent="0.25">
      <c r="N38" s="175"/>
    </row>
    <row r="39" spans="14:14" x14ac:dyDescent="0.25">
      <c r="N39" s="175"/>
    </row>
    <row r="40" spans="14:14" x14ac:dyDescent="0.25">
      <c r="N40" s="175"/>
    </row>
    <row r="41" spans="14:14" x14ac:dyDescent="0.25">
      <c r="N41" s="175"/>
    </row>
    <row r="42" spans="14:14" x14ac:dyDescent="0.25">
      <c r="N42" s="175"/>
    </row>
    <row r="43" spans="14:14" x14ac:dyDescent="0.25">
      <c r="N43" s="175"/>
    </row>
    <row r="44" spans="14:14" x14ac:dyDescent="0.25">
      <c r="N44" s="175"/>
    </row>
    <row r="45" spans="14:14" x14ac:dyDescent="0.25">
      <c r="N45" s="175"/>
    </row>
    <row r="46" spans="14:14" x14ac:dyDescent="0.25">
      <c r="N46" s="175"/>
    </row>
    <row r="47" spans="14:14" x14ac:dyDescent="0.25">
      <c r="N47" s="175"/>
    </row>
    <row r="53" spans="13:13" x14ac:dyDescent="0.25">
      <c r="M53"/>
    </row>
    <row r="55" spans="13:13" x14ac:dyDescent="0.25">
      <c r="M55"/>
    </row>
    <row r="56" spans="13:13" x14ac:dyDescent="0.25">
      <c r="M56"/>
    </row>
    <row r="57" spans="13:13" x14ac:dyDescent="0.25">
      <c r="M57"/>
    </row>
    <row r="58" spans="13:13" x14ac:dyDescent="0.25">
      <c r="M58"/>
    </row>
    <row r="59" spans="13:13" x14ac:dyDescent="0.25">
      <c r="M59"/>
    </row>
    <row r="60" spans="13:13" x14ac:dyDescent="0.25">
      <c r="M60"/>
    </row>
    <row r="61" spans="13:13" x14ac:dyDescent="0.25">
      <c r="M61"/>
    </row>
    <row r="62" spans="13:13" x14ac:dyDescent="0.25">
      <c r="M62"/>
    </row>
    <row r="63" spans="13:13" x14ac:dyDescent="0.25">
      <c r="M63"/>
    </row>
    <row r="64" spans="13:13" x14ac:dyDescent="0.25">
      <c r="M64"/>
    </row>
    <row r="65" spans="12:13" x14ac:dyDescent="0.25">
      <c r="L65" s="99"/>
      <c r="M65"/>
    </row>
    <row r="66" spans="12:13" x14ac:dyDescent="0.25">
      <c r="M66"/>
    </row>
    <row r="67" spans="12:13" x14ac:dyDescent="0.25">
      <c r="M67"/>
    </row>
    <row r="68" spans="12:13" x14ac:dyDescent="0.25">
      <c r="M68"/>
    </row>
    <row r="69" spans="12:13" x14ac:dyDescent="0.25">
      <c r="M69"/>
    </row>
    <row r="70" spans="12:13" x14ac:dyDescent="0.25">
      <c r="M70"/>
    </row>
    <row r="71" spans="12:13" x14ac:dyDescent="0.25">
      <c r="M71"/>
    </row>
    <row r="72" spans="12:13" x14ac:dyDescent="0.25">
      <c r="M72"/>
    </row>
    <row r="73" spans="12:13" x14ac:dyDescent="0.25">
      <c r="M73"/>
    </row>
    <row r="74" spans="12:13" x14ac:dyDescent="0.25">
      <c r="M74"/>
    </row>
    <row r="75" spans="12:13" x14ac:dyDescent="0.25">
      <c r="M75"/>
    </row>
    <row r="76" spans="12:13" x14ac:dyDescent="0.25">
      <c r="M76"/>
    </row>
    <row r="77" spans="12:13" x14ac:dyDescent="0.25">
      <c r="M77"/>
    </row>
    <row r="78" spans="12:13" x14ac:dyDescent="0.25">
      <c r="M78"/>
    </row>
    <row r="79" spans="12:13" x14ac:dyDescent="0.25">
      <c r="M79"/>
    </row>
    <row r="80" spans="12:13" x14ac:dyDescent="0.25">
      <c r="M80"/>
    </row>
    <row r="81" spans="13:13" x14ac:dyDescent="0.25">
      <c r="M81"/>
    </row>
    <row r="82" spans="13:13" x14ac:dyDescent="0.25">
      <c r="M82"/>
    </row>
    <row r="83" spans="13:13" x14ac:dyDescent="0.25">
      <c r="M83"/>
    </row>
    <row r="84" spans="13:13" x14ac:dyDescent="0.25">
      <c r="M84"/>
    </row>
    <row r="85" spans="13:13" x14ac:dyDescent="0.25">
      <c r="M85"/>
    </row>
    <row r="86" spans="13:13" x14ac:dyDescent="0.25">
      <c r="M86"/>
    </row>
    <row r="87" spans="13:13" x14ac:dyDescent="0.25">
      <c r="M87"/>
    </row>
    <row r="88" spans="13:13" x14ac:dyDescent="0.25">
      <c r="M88"/>
    </row>
    <row r="89" spans="13:13" x14ac:dyDescent="0.25">
      <c r="M89"/>
    </row>
    <row r="90" spans="13:13" x14ac:dyDescent="0.25">
      <c r="M90"/>
    </row>
    <row r="91" spans="13:13" x14ac:dyDescent="0.25">
      <c r="M91"/>
    </row>
    <row r="92" spans="13:13" x14ac:dyDescent="0.25">
      <c r="M92"/>
    </row>
    <row r="93" spans="13:13" x14ac:dyDescent="0.25">
      <c r="M93"/>
    </row>
  </sheetData>
  <autoFilter ref="B10:K20" xr:uid="{00000000-0009-0000-0000-000003000000}"/>
  <mergeCells count="4">
    <mergeCell ref="E20:G20"/>
    <mergeCell ref="H9:K9"/>
    <mergeCell ref="B8:K8"/>
    <mergeCell ref="E5:K5"/>
  </mergeCells>
  <conditionalFormatting sqref="G11:G18">
    <cfRule type="containsText" dxfId="907" priority="13" operator="containsText" text="ACUERDO">
      <formula>NOT(ISERROR(SEARCH("ACUERDO",G11)))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AQ227"/>
  <sheetViews>
    <sheetView zoomScale="70" zoomScaleNormal="70" zoomScaleSheetLayoutView="80" workbookViewId="0">
      <pane xSplit="16" ySplit="8" topLeftCell="Q9" activePane="bottomRight" state="frozen"/>
      <selection pane="topRight" activeCell="P1" sqref="P1"/>
      <selection pane="bottomLeft" activeCell="A22" sqref="A22"/>
      <selection pane="bottomRight" activeCell="L24" sqref="L24"/>
    </sheetView>
  </sheetViews>
  <sheetFormatPr baseColWidth="10" defaultColWidth="11.42578125" defaultRowHeight="14.25" x14ac:dyDescent="0.25"/>
  <cols>
    <col min="1" max="1" width="3.85546875" style="29" customWidth="1"/>
    <col min="2" max="2" width="15.5703125" style="29" bestFit="1" customWidth="1"/>
    <col min="3" max="3" width="15.42578125" style="29" customWidth="1"/>
    <col min="4" max="4" width="13.85546875" style="29" customWidth="1"/>
    <col min="5" max="5" width="13.42578125" style="29" bestFit="1" customWidth="1"/>
    <col min="6" max="6" width="15.42578125" style="29" customWidth="1"/>
    <col min="7" max="7" width="13.7109375" style="29" customWidth="1"/>
    <col min="8" max="12" width="8.28515625" style="29" customWidth="1"/>
    <col min="13" max="13" width="9.28515625" style="29" customWidth="1"/>
    <col min="14" max="14" width="9.7109375" style="29" customWidth="1"/>
    <col min="15" max="15" width="8.28515625" style="29" customWidth="1"/>
    <col min="16" max="30" width="11.42578125" style="29"/>
    <col min="31" max="35" width="11.42578125" style="222"/>
    <col min="36" max="36" width="23" style="222" customWidth="1"/>
    <col min="37" max="38" width="11.42578125" style="222"/>
    <col min="39" max="42" width="11.42578125" style="40"/>
    <col min="43" max="16384" width="11.42578125" style="29"/>
  </cols>
  <sheetData>
    <row r="1" spans="2:38" ht="15.75" x14ac:dyDescent="0.25">
      <c r="B1" s="475" t="s">
        <v>62</v>
      </c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  <c r="Z1" s="475"/>
      <c r="AA1" s="475"/>
      <c r="AB1" s="475"/>
      <c r="AC1" s="475"/>
    </row>
    <row r="2" spans="2:38" ht="36" customHeight="1" x14ac:dyDescent="0.25">
      <c r="B2" s="477" t="s">
        <v>158</v>
      </c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</row>
    <row r="3" spans="2:38" ht="15" thickBot="1" x14ac:dyDescent="0.3">
      <c r="D3" s="33"/>
      <c r="E3" s="33"/>
    </row>
    <row r="4" spans="2:38" ht="24" customHeight="1" x14ac:dyDescent="0.25">
      <c r="B4" s="172" t="s">
        <v>114</v>
      </c>
      <c r="C4" s="173" t="s">
        <v>120</v>
      </c>
      <c r="D4" s="476" t="s">
        <v>157</v>
      </c>
      <c r="E4" s="476"/>
      <c r="F4" s="174" t="s">
        <v>65</v>
      </c>
      <c r="G4" s="174" t="s">
        <v>66</v>
      </c>
      <c r="H4" s="174" t="s">
        <v>1</v>
      </c>
      <c r="I4" s="174" t="s">
        <v>2</v>
      </c>
      <c r="J4" s="174" t="s">
        <v>3</v>
      </c>
      <c r="K4" s="174" t="s">
        <v>4</v>
      </c>
      <c r="L4" s="174" t="s">
        <v>5</v>
      </c>
      <c r="M4" s="174" t="s">
        <v>6</v>
      </c>
      <c r="N4" s="174" t="s">
        <v>64</v>
      </c>
      <c r="O4" s="174" t="s">
        <v>7</v>
      </c>
    </row>
    <row r="5" spans="2:38" x14ac:dyDescent="0.25"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2:38" x14ac:dyDescent="0.25">
      <c r="B6" s="68" t="s">
        <v>139</v>
      </c>
      <c r="C6" s="68" t="s">
        <v>122</v>
      </c>
      <c r="D6" s="68">
        <v>7</v>
      </c>
      <c r="E6" s="183" t="s">
        <v>214</v>
      </c>
      <c r="F6" s="68">
        <f>D131</f>
        <v>14</v>
      </c>
      <c r="G6" s="68">
        <f t="shared" ref="G6:M6" si="0">E131</f>
        <v>14</v>
      </c>
      <c r="H6" s="68">
        <f t="shared" si="0"/>
        <v>14</v>
      </c>
      <c r="I6" s="68">
        <f t="shared" si="0"/>
        <v>13</v>
      </c>
      <c r="J6" s="68">
        <f t="shared" si="0"/>
        <v>13</v>
      </c>
      <c r="K6" s="68">
        <f t="shared" si="0"/>
        <v>14</v>
      </c>
      <c r="L6" s="68">
        <f t="shared" si="0"/>
        <v>14</v>
      </c>
      <c r="M6" s="68">
        <f t="shared" si="0"/>
        <v>14</v>
      </c>
      <c r="N6" s="68">
        <f>SUM(L131:N131)</f>
        <v>42</v>
      </c>
      <c r="O6" s="194">
        <f t="shared" ref="O6" si="1">SUM(F6:N6)</f>
        <v>152</v>
      </c>
    </row>
    <row r="7" spans="2:38" x14ac:dyDescent="0.25"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</row>
    <row r="8" spans="2:38" x14ac:dyDescent="0.25">
      <c r="B8" s="68" t="s">
        <v>159</v>
      </c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</row>
    <row r="10" spans="2:38" ht="15" x14ac:dyDescent="0.25">
      <c r="B10" s="457" t="s">
        <v>178</v>
      </c>
      <c r="C10" s="457"/>
      <c r="D10" s="457"/>
      <c r="E10" s="457"/>
      <c r="F10" s="457"/>
      <c r="G10" s="457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</row>
    <row r="11" spans="2:38" ht="15" x14ac:dyDescent="0.25">
      <c r="B11" s="458" t="s">
        <v>258</v>
      </c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</row>
    <row r="12" spans="2:38" x14ac:dyDescent="0.25">
      <c r="AD12" s="62"/>
      <c r="AE12" s="273"/>
      <c r="AF12" s="273"/>
      <c r="AG12" s="273"/>
      <c r="AH12" s="273"/>
      <c r="AI12" s="273"/>
      <c r="AJ12" s="273"/>
      <c r="AK12" s="40"/>
    </row>
    <row r="13" spans="2:38" ht="15.75" x14ac:dyDescent="0.25">
      <c r="B13" s="459" t="s">
        <v>62</v>
      </c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AE13" s="40"/>
      <c r="AF13" s="40"/>
      <c r="AG13" s="40"/>
      <c r="AH13" s="40"/>
      <c r="AI13" s="40"/>
      <c r="AJ13" s="40"/>
      <c r="AK13" s="40"/>
      <c r="AL13" s="40"/>
    </row>
    <row r="14" spans="2:38" ht="18" x14ac:dyDescent="0.25">
      <c r="B14" s="460"/>
      <c r="C14" s="460"/>
      <c r="D14" s="461"/>
      <c r="E14" s="461"/>
      <c r="F14" s="461"/>
      <c r="G14" s="461"/>
      <c r="H14" s="461"/>
      <c r="I14" s="461"/>
      <c r="J14" s="461"/>
      <c r="K14" s="461"/>
      <c r="L14" s="461"/>
      <c r="M14" s="461"/>
      <c r="N14" s="461"/>
      <c r="AE14" s="40"/>
      <c r="AF14" s="40"/>
      <c r="AG14" s="40"/>
      <c r="AH14" s="40"/>
      <c r="AI14" s="40"/>
      <c r="AJ14" s="40"/>
      <c r="AK14" s="40"/>
      <c r="AL14" s="40"/>
    </row>
    <row r="15" spans="2:38" ht="64.5" customHeight="1" thickBot="1" x14ac:dyDescent="0.3">
      <c r="B15" s="462" t="s">
        <v>259</v>
      </c>
      <c r="C15" s="463"/>
      <c r="D15" s="463"/>
      <c r="E15" s="463"/>
      <c r="F15" s="463"/>
      <c r="G15" s="463"/>
      <c r="H15" s="463"/>
      <c r="I15" s="463"/>
      <c r="J15" s="463"/>
      <c r="K15" s="463"/>
      <c r="L15" s="463"/>
      <c r="M15" s="463"/>
      <c r="N15" s="463"/>
      <c r="O15" s="463"/>
      <c r="AE15" s="40"/>
      <c r="AF15" s="40"/>
      <c r="AG15" s="40"/>
      <c r="AH15" s="40"/>
      <c r="AI15" s="40"/>
      <c r="AJ15" s="40"/>
      <c r="AK15" s="40"/>
      <c r="AL15" s="40"/>
    </row>
    <row r="16" spans="2:38" x14ac:dyDescent="0.25">
      <c r="B16" s="480" t="s">
        <v>49</v>
      </c>
      <c r="C16" s="464" t="s">
        <v>0</v>
      </c>
      <c r="D16" s="467" t="s">
        <v>63</v>
      </c>
      <c r="E16" s="467"/>
      <c r="F16" s="467"/>
      <c r="G16" s="467"/>
      <c r="H16" s="467"/>
      <c r="I16" s="467"/>
      <c r="J16" s="467"/>
      <c r="K16" s="467"/>
      <c r="L16" s="467" t="s">
        <v>64</v>
      </c>
      <c r="M16" s="467"/>
      <c r="N16" s="467"/>
      <c r="O16" s="469" t="s">
        <v>7</v>
      </c>
      <c r="AE16" s="40"/>
      <c r="AF16" s="40"/>
      <c r="AG16" s="40"/>
      <c r="AH16" s="40"/>
      <c r="AI16" s="40"/>
      <c r="AJ16" s="40"/>
      <c r="AK16" s="40"/>
      <c r="AL16" s="40"/>
    </row>
    <row r="17" spans="2:43" x14ac:dyDescent="0.25">
      <c r="B17" s="481"/>
      <c r="C17" s="465"/>
      <c r="D17" s="468" t="s">
        <v>65</v>
      </c>
      <c r="E17" s="468" t="s">
        <v>66</v>
      </c>
      <c r="F17" s="468" t="s">
        <v>67</v>
      </c>
      <c r="G17" s="468"/>
      <c r="H17" s="468"/>
      <c r="I17" s="468"/>
      <c r="J17" s="468"/>
      <c r="K17" s="468"/>
      <c r="L17" s="468"/>
      <c r="M17" s="468"/>
      <c r="N17" s="468"/>
      <c r="O17" s="470"/>
      <c r="AE17" s="40"/>
      <c r="AF17" s="40"/>
      <c r="AG17" s="40"/>
      <c r="AH17" s="40"/>
      <c r="AI17" s="40"/>
      <c r="AJ17" s="40"/>
      <c r="AK17" s="40"/>
      <c r="AL17" s="40"/>
    </row>
    <row r="18" spans="2:43" ht="15" thickBot="1" x14ac:dyDescent="0.3">
      <c r="B18" s="482"/>
      <c r="C18" s="466"/>
      <c r="D18" s="472"/>
      <c r="E18" s="472"/>
      <c r="F18" s="283" t="s">
        <v>1</v>
      </c>
      <c r="G18" s="283" t="s">
        <v>2</v>
      </c>
      <c r="H18" s="283" t="s">
        <v>3</v>
      </c>
      <c r="I18" s="283" t="s">
        <v>4</v>
      </c>
      <c r="J18" s="283" t="s">
        <v>5</v>
      </c>
      <c r="K18" s="283" t="s">
        <v>6</v>
      </c>
      <c r="L18" s="283" t="s">
        <v>68</v>
      </c>
      <c r="M18" s="283" t="s">
        <v>69</v>
      </c>
      <c r="N18" s="283" t="s">
        <v>70</v>
      </c>
      <c r="O18" s="471"/>
      <c r="AE18" s="40"/>
      <c r="AF18" s="40"/>
      <c r="AG18" s="40"/>
      <c r="AH18" s="40"/>
      <c r="AI18" s="40"/>
      <c r="AJ18" s="40"/>
      <c r="AK18" s="40"/>
      <c r="AL18" s="40"/>
    </row>
    <row r="19" spans="2:43" x14ac:dyDescent="0.25"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</row>
    <row r="20" spans="2:43" x14ac:dyDescent="0.25">
      <c r="B20" s="478" t="s">
        <v>7</v>
      </c>
      <c r="C20" s="479"/>
      <c r="D20" s="7">
        <f t="shared" ref="D20:N20" si="2">SUM(D21:D24)</f>
        <v>14</v>
      </c>
      <c r="E20" s="7">
        <f t="shared" si="2"/>
        <v>14</v>
      </c>
      <c r="F20" s="7">
        <f t="shared" si="2"/>
        <v>14</v>
      </c>
      <c r="G20" s="7">
        <f t="shared" si="2"/>
        <v>14</v>
      </c>
      <c r="H20" s="7">
        <f t="shared" si="2"/>
        <v>14</v>
      </c>
      <c r="I20" s="7">
        <f t="shared" si="2"/>
        <v>14</v>
      </c>
      <c r="J20" s="7">
        <f t="shared" si="2"/>
        <v>14</v>
      </c>
      <c r="K20" s="7">
        <f t="shared" si="2"/>
        <v>14</v>
      </c>
      <c r="L20" s="7">
        <f t="shared" si="2"/>
        <v>14</v>
      </c>
      <c r="M20" s="7">
        <f t="shared" si="2"/>
        <v>14</v>
      </c>
      <c r="N20" s="7">
        <f t="shared" si="2"/>
        <v>14</v>
      </c>
      <c r="O20" s="8">
        <f>SUM(D20:N20)</f>
        <v>154</v>
      </c>
      <c r="AE20" s="396"/>
      <c r="AF20" s="396"/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</row>
    <row r="21" spans="2:43" x14ac:dyDescent="0.25">
      <c r="B21" s="478" t="s">
        <v>71</v>
      </c>
      <c r="C21" s="479"/>
      <c r="D21" s="7">
        <f t="shared" ref="D21:N21" si="3">COUNTIF(D26:D39,"1")</f>
        <v>14</v>
      </c>
      <c r="E21" s="7">
        <f t="shared" si="3"/>
        <v>14</v>
      </c>
      <c r="F21" s="7">
        <f t="shared" si="3"/>
        <v>13</v>
      </c>
      <c r="G21" s="7">
        <f t="shared" si="3"/>
        <v>13</v>
      </c>
      <c r="H21" s="7">
        <f t="shared" si="3"/>
        <v>14</v>
      </c>
      <c r="I21" s="7">
        <f t="shared" si="3"/>
        <v>14</v>
      </c>
      <c r="J21" s="7">
        <f t="shared" si="3"/>
        <v>13</v>
      </c>
      <c r="K21" s="7">
        <f t="shared" si="3"/>
        <v>14</v>
      </c>
      <c r="L21" s="7">
        <f t="shared" si="3"/>
        <v>14</v>
      </c>
      <c r="M21" s="7">
        <f t="shared" si="3"/>
        <v>14</v>
      </c>
      <c r="N21" s="7">
        <f t="shared" si="3"/>
        <v>14</v>
      </c>
      <c r="O21" s="8">
        <f>SUM(D21:N21)</f>
        <v>151</v>
      </c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</row>
    <row r="22" spans="2:43" x14ac:dyDescent="0.25">
      <c r="B22" s="478" t="s">
        <v>72</v>
      </c>
      <c r="C22" s="479"/>
      <c r="D22" s="7">
        <f t="shared" ref="D22:N22" si="4">COUNTIF(D26:D39,"0")</f>
        <v>0</v>
      </c>
      <c r="E22" s="7">
        <f t="shared" si="4"/>
        <v>0</v>
      </c>
      <c r="F22" s="7">
        <f t="shared" si="4"/>
        <v>1</v>
      </c>
      <c r="G22" s="7">
        <f t="shared" si="4"/>
        <v>1</v>
      </c>
      <c r="H22" s="7">
        <f t="shared" si="4"/>
        <v>0</v>
      </c>
      <c r="I22" s="7">
        <f t="shared" si="4"/>
        <v>0</v>
      </c>
      <c r="J22" s="7">
        <f t="shared" si="4"/>
        <v>1</v>
      </c>
      <c r="K22" s="7">
        <f t="shared" si="4"/>
        <v>0</v>
      </c>
      <c r="L22" s="7">
        <f t="shared" si="4"/>
        <v>0</v>
      </c>
      <c r="M22" s="7">
        <f t="shared" si="4"/>
        <v>0</v>
      </c>
      <c r="N22" s="7">
        <f t="shared" si="4"/>
        <v>0</v>
      </c>
      <c r="O22" s="8">
        <f>SUM(D22:N22)</f>
        <v>3</v>
      </c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</row>
    <row r="23" spans="2:43" x14ac:dyDescent="0.25">
      <c r="B23" s="478" t="s">
        <v>74</v>
      </c>
      <c r="C23" s="479"/>
      <c r="D23" s="7">
        <f t="shared" ref="D23:N23" si="5">COUNTIF(D26:D39,"J")</f>
        <v>0</v>
      </c>
      <c r="E23" s="7">
        <f t="shared" si="5"/>
        <v>0</v>
      </c>
      <c r="F23" s="7">
        <f t="shared" si="5"/>
        <v>0</v>
      </c>
      <c r="G23" s="7">
        <f t="shared" si="5"/>
        <v>0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8">
        <f>SUM(D23:N23)</f>
        <v>0</v>
      </c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</row>
    <row r="24" spans="2:43" x14ac:dyDescent="0.25">
      <c r="B24" s="478" t="s">
        <v>11</v>
      </c>
      <c r="C24" s="479"/>
      <c r="D24" s="7">
        <f t="shared" ref="D24:N24" si="6">COUNTIF(D26:D39,"V")</f>
        <v>0</v>
      </c>
      <c r="E24" s="7">
        <f t="shared" si="6"/>
        <v>0</v>
      </c>
      <c r="F24" s="7">
        <f t="shared" si="6"/>
        <v>0</v>
      </c>
      <c r="G24" s="7">
        <f t="shared" si="6"/>
        <v>0</v>
      </c>
      <c r="H24" s="7">
        <f t="shared" si="6"/>
        <v>0</v>
      </c>
      <c r="I24" s="7">
        <f t="shared" si="6"/>
        <v>0</v>
      </c>
      <c r="J24" s="7">
        <f t="shared" si="6"/>
        <v>0</v>
      </c>
      <c r="K24" s="7">
        <f t="shared" si="6"/>
        <v>0</v>
      </c>
      <c r="L24" s="7">
        <f t="shared" si="6"/>
        <v>0</v>
      </c>
      <c r="M24" s="7">
        <f t="shared" si="6"/>
        <v>0</v>
      </c>
      <c r="N24" s="7">
        <f t="shared" si="6"/>
        <v>0</v>
      </c>
      <c r="O24" s="8">
        <f>SUM(D24:N24)</f>
        <v>0</v>
      </c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</row>
    <row r="25" spans="2:43" x14ac:dyDescent="0.25">
      <c r="B25" s="314"/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4"/>
      <c r="O25" s="314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</row>
    <row r="26" spans="2:43" x14ac:dyDescent="0.25">
      <c r="B26" s="315" t="s">
        <v>17</v>
      </c>
      <c r="C26" s="316">
        <v>1</v>
      </c>
      <c r="D26" s="38">
        <v>1</v>
      </c>
      <c r="E26" s="3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17">
        <f>COUNTIF(D26:N26,"1")</f>
        <v>11</v>
      </c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</row>
    <row r="27" spans="2:43" x14ac:dyDescent="0.25">
      <c r="B27" s="268" t="s">
        <v>17</v>
      </c>
      <c r="C27" s="48">
        <v>2</v>
      </c>
      <c r="D27" s="38">
        <v>1</v>
      </c>
      <c r="E27" s="3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133">
        <f t="shared" ref="O27:O36" si="7">COUNTIF(D27:N27,"1")</f>
        <v>11</v>
      </c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</row>
    <row r="28" spans="2:43" x14ac:dyDescent="0.25">
      <c r="B28" s="268" t="s">
        <v>17</v>
      </c>
      <c r="C28" s="48">
        <v>3</v>
      </c>
      <c r="D28" s="38">
        <v>1</v>
      </c>
      <c r="E28" s="38">
        <v>1</v>
      </c>
      <c r="F28" s="38">
        <v>1</v>
      </c>
      <c r="G28" s="38">
        <v>1</v>
      </c>
      <c r="H28" s="38">
        <v>1</v>
      </c>
      <c r="I28" s="38">
        <v>1</v>
      </c>
      <c r="J28" s="38">
        <v>1</v>
      </c>
      <c r="K28" s="38">
        <v>1</v>
      </c>
      <c r="L28" s="38">
        <v>1</v>
      </c>
      <c r="M28" s="38">
        <v>1</v>
      </c>
      <c r="N28" s="38">
        <v>1</v>
      </c>
      <c r="O28" s="133">
        <f t="shared" si="7"/>
        <v>11</v>
      </c>
      <c r="AE28" s="396"/>
      <c r="AF28" s="396" t="s">
        <v>71</v>
      </c>
      <c r="AG28" s="396">
        <f>SUM(F21:K21)</f>
        <v>81</v>
      </c>
      <c r="AH28" s="396"/>
      <c r="AI28" s="396"/>
      <c r="AJ28" s="396" t="s">
        <v>71</v>
      </c>
      <c r="AK28" s="396" t="s">
        <v>72</v>
      </c>
      <c r="AL28" s="396" t="s">
        <v>71</v>
      </c>
      <c r="AM28" s="396" t="s">
        <v>72</v>
      </c>
      <c r="AN28" s="396"/>
      <c r="AO28" s="396"/>
      <c r="AP28" s="396"/>
      <c r="AQ28" s="396"/>
    </row>
    <row r="29" spans="2:43" ht="22.5" x14ac:dyDescent="0.25">
      <c r="B29" s="268" t="s">
        <v>17</v>
      </c>
      <c r="C29" s="48">
        <v>4</v>
      </c>
      <c r="D29" s="38">
        <v>1</v>
      </c>
      <c r="E29" s="38">
        <v>1</v>
      </c>
      <c r="F29" s="38">
        <v>1</v>
      </c>
      <c r="G29" s="38">
        <v>1</v>
      </c>
      <c r="H29" s="38">
        <v>1</v>
      </c>
      <c r="I29" s="38">
        <v>1</v>
      </c>
      <c r="J29" s="38">
        <v>1</v>
      </c>
      <c r="K29" s="38">
        <v>1</v>
      </c>
      <c r="L29" s="38">
        <v>1</v>
      </c>
      <c r="M29" s="38">
        <v>1</v>
      </c>
      <c r="N29" s="38">
        <v>1</v>
      </c>
      <c r="O29" s="133">
        <f t="shared" si="7"/>
        <v>11</v>
      </c>
      <c r="AE29" s="396"/>
      <c r="AF29" s="396" t="s">
        <v>72</v>
      </c>
      <c r="AG29" s="396">
        <f>SUM(F22:K22)</f>
        <v>3</v>
      </c>
      <c r="AH29" s="396"/>
      <c r="AI29" s="397" t="s">
        <v>73</v>
      </c>
      <c r="AJ29" s="396">
        <f t="shared" ref="AJ29:AK34" si="8">AL29/14*100</f>
        <v>92.857142857142861</v>
      </c>
      <c r="AK29" s="396">
        <f t="shared" si="8"/>
        <v>7.1428571428571423</v>
      </c>
      <c r="AL29" s="396">
        <f>F21</f>
        <v>13</v>
      </c>
      <c r="AM29" s="396">
        <f>F22+F23</f>
        <v>1</v>
      </c>
      <c r="AN29" s="396"/>
      <c r="AO29" s="396"/>
      <c r="AP29" s="396"/>
      <c r="AQ29" s="396"/>
    </row>
    <row r="30" spans="2:43" ht="22.5" x14ac:dyDescent="0.25">
      <c r="B30" s="268" t="s">
        <v>17</v>
      </c>
      <c r="C30" s="48">
        <v>5</v>
      </c>
      <c r="D30" s="38">
        <v>1</v>
      </c>
      <c r="E30" s="38">
        <v>1</v>
      </c>
      <c r="F30" s="38">
        <v>1</v>
      </c>
      <c r="G30" s="38">
        <v>1</v>
      </c>
      <c r="H30" s="38">
        <v>1</v>
      </c>
      <c r="I30" s="38">
        <v>1</v>
      </c>
      <c r="J30" s="38">
        <v>1</v>
      </c>
      <c r="K30" s="38">
        <v>1</v>
      </c>
      <c r="L30" s="38">
        <v>1</v>
      </c>
      <c r="M30" s="38">
        <v>1</v>
      </c>
      <c r="N30" s="38">
        <v>1</v>
      </c>
      <c r="O30" s="133">
        <f t="shared" si="7"/>
        <v>11</v>
      </c>
      <c r="AE30" s="396"/>
      <c r="AF30" s="396" t="s">
        <v>74</v>
      </c>
      <c r="AG30" s="396">
        <f>SUM(F23:K23)</f>
        <v>0</v>
      </c>
      <c r="AH30" s="396"/>
      <c r="AI30" s="397" t="s">
        <v>75</v>
      </c>
      <c r="AJ30" s="396">
        <f t="shared" si="8"/>
        <v>92.857142857142861</v>
      </c>
      <c r="AK30" s="396">
        <f t="shared" si="8"/>
        <v>7.1428571428571423</v>
      </c>
      <c r="AL30" s="396">
        <f>G21</f>
        <v>13</v>
      </c>
      <c r="AM30" s="396">
        <f>G22+G23</f>
        <v>1</v>
      </c>
      <c r="AN30" s="396"/>
      <c r="AO30" s="396"/>
      <c r="AP30" s="396"/>
      <c r="AQ30" s="396"/>
    </row>
    <row r="31" spans="2:43" ht="22.5" x14ac:dyDescent="0.25">
      <c r="B31" s="268" t="s">
        <v>17</v>
      </c>
      <c r="C31" s="48">
        <v>6</v>
      </c>
      <c r="D31" s="38">
        <v>1</v>
      </c>
      <c r="E31" s="38">
        <v>1</v>
      </c>
      <c r="F31" s="38">
        <v>1</v>
      </c>
      <c r="G31" s="38">
        <v>1</v>
      </c>
      <c r="H31" s="38">
        <v>1</v>
      </c>
      <c r="I31" s="38">
        <v>1</v>
      </c>
      <c r="J31" s="38">
        <v>1</v>
      </c>
      <c r="K31" s="38">
        <v>1</v>
      </c>
      <c r="L31" s="38">
        <v>1</v>
      </c>
      <c r="M31" s="38">
        <v>1</v>
      </c>
      <c r="N31" s="38">
        <v>1</v>
      </c>
      <c r="O31" s="133">
        <f t="shared" si="7"/>
        <v>11</v>
      </c>
      <c r="AE31" s="396"/>
      <c r="AF31" s="396" t="s">
        <v>11</v>
      </c>
      <c r="AG31" s="396">
        <f>SUM(F24:K24)</f>
        <v>0</v>
      </c>
      <c r="AH31" s="396"/>
      <c r="AI31" s="397" t="s">
        <v>76</v>
      </c>
      <c r="AJ31" s="396">
        <f t="shared" si="8"/>
        <v>100</v>
      </c>
      <c r="AK31" s="396">
        <f t="shared" si="8"/>
        <v>0</v>
      </c>
      <c r="AL31" s="396">
        <f>H21</f>
        <v>14</v>
      </c>
      <c r="AM31" s="396">
        <f>H22+H23</f>
        <v>0</v>
      </c>
      <c r="AN31" s="396"/>
      <c r="AO31" s="396"/>
      <c r="AP31" s="396"/>
      <c r="AQ31" s="396"/>
    </row>
    <row r="32" spans="2:43" ht="22.5" x14ac:dyDescent="0.25">
      <c r="B32" s="268" t="s">
        <v>17</v>
      </c>
      <c r="C32" s="48">
        <v>7</v>
      </c>
      <c r="D32" s="38">
        <v>1</v>
      </c>
      <c r="E32" s="38">
        <v>1</v>
      </c>
      <c r="F32" s="38">
        <v>1</v>
      </c>
      <c r="G32" s="38">
        <v>1</v>
      </c>
      <c r="H32" s="38">
        <v>1</v>
      </c>
      <c r="I32" s="38">
        <v>1</v>
      </c>
      <c r="J32" s="38">
        <v>1</v>
      </c>
      <c r="K32" s="38">
        <v>1</v>
      </c>
      <c r="L32" s="38">
        <v>1</v>
      </c>
      <c r="M32" s="38">
        <v>1</v>
      </c>
      <c r="N32" s="38">
        <v>1</v>
      </c>
      <c r="O32" s="133">
        <f t="shared" si="7"/>
        <v>11</v>
      </c>
      <c r="AE32" s="396"/>
      <c r="AF32" s="396"/>
      <c r="AG32" s="396"/>
      <c r="AH32" s="396"/>
      <c r="AI32" s="397" t="s">
        <v>77</v>
      </c>
      <c r="AJ32" s="398">
        <f t="shared" si="8"/>
        <v>100</v>
      </c>
      <c r="AK32" s="398">
        <f t="shared" si="8"/>
        <v>0</v>
      </c>
      <c r="AL32" s="396">
        <f>I21</f>
        <v>14</v>
      </c>
      <c r="AM32" s="396">
        <f>I22+I23</f>
        <v>0</v>
      </c>
      <c r="AN32" s="396"/>
      <c r="AO32" s="396"/>
      <c r="AP32" s="396"/>
      <c r="AQ32" s="396"/>
    </row>
    <row r="33" spans="2:43" ht="22.5" x14ac:dyDescent="0.25">
      <c r="B33" s="268" t="s">
        <v>28</v>
      </c>
      <c r="C33" s="48">
        <v>1</v>
      </c>
      <c r="D33" s="38">
        <v>1</v>
      </c>
      <c r="E33" s="38">
        <v>1</v>
      </c>
      <c r="F33" s="38">
        <v>1</v>
      </c>
      <c r="G33" s="38">
        <v>1</v>
      </c>
      <c r="H33" s="38">
        <v>1</v>
      </c>
      <c r="I33" s="38">
        <v>1</v>
      </c>
      <c r="J33" s="38">
        <v>1</v>
      </c>
      <c r="K33" s="38">
        <v>1</v>
      </c>
      <c r="L33" s="38">
        <v>1</v>
      </c>
      <c r="M33" s="38">
        <v>1</v>
      </c>
      <c r="N33" s="38">
        <v>1</v>
      </c>
      <c r="O33" s="133">
        <f t="shared" si="7"/>
        <v>11</v>
      </c>
      <c r="AE33" s="396"/>
      <c r="AF33" s="396"/>
      <c r="AG33" s="396"/>
      <c r="AH33" s="396"/>
      <c r="AI33" s="397" t="s">
        <v>78</v>
      </c>
      <c r="AJ33" s="396">
        <f t="shared" si="8"/>
        <v>92.857142857142861</v>
      </c>
      <c r="AK33" s="396">
        <f t="shared" si="8"/>
        <v>7.1428571428571423</v>
      </c>
      <c r="AL33" s="396">
        <f>J21</f>
        <v>13</v>
      </c>
      <c r="AM33" s="396">
        <f>J22+J23</f>
        <v>1</v>
      </c>
      <c r="AN33" s="396"/>
      <c r="AO33" s="396"/>
      <c r="AP33" s="396"/>
      <c r="AQ33" s="396"/>
    </row>
    <row r="34" spans="2:43" ht="22.5" x14ac:dyDescent="0.25">
      <c r="B34" s="268" t="s">
        <v>28</v>
      </c>
      <c r="C34" s="48">
        <v>2</v>
      </c>
      <c r="D34" s="38">
        <v>1</v>
      </c>
      <c r="E34" s="38">
        <v>1</v>
      </c>
      <c r="F34" s="38">
        <v>1</v>
      </c>
      <c r="G34" s="38">
        <v>1</v>
      </c>
      <c r="H34" s="38">
        <v>1</v>
      </c>
      <c r="I34" s="38">
        <v>1</v>
      </c>
      <c r="J34" s="38">
        <v>1</v>
      </c>
      <c r="K34" s="38">
        <v>1</v>
      </c>
      <c r="L34" s="38">
        <v>1</v>
      </c>
      <c r="M34" s="38">
        <v>1</v>
      </c>
      <c r="N34" s="38">
        <v>1</v>
      </c>
      <c r="O34" s="133">
        <f t="shared" si="7"/>
        <v>11</v>
      </c>
      <c r="AE34" s="396"/>
      <c r="AF34" s="396"/>
      <c r="AG34" s="396"/>
      <c r="AH34" s="396"/>
      <c r="AI34" s="397" t="s">
        <v>79</v>
      </c>
      <c r="AJ34" s="396">
        <f t="shared" si="8"/>
        <v>100</v>
      </c>
      <c r="AK34" s="396">
        <f t="shared" si="8"/>
        <v>0</v>
      </c>
      <c r="AL34" s="396">
        <f>K21</f>
        <v>14</v>
      </c>
      <c r="AM34" s="396">
        <f>K22+K23</f>
        <v>0</v>
      </c>
      <c r="AN34" s="396"/>
      <c r="AO34" s="396"/>
      <c r="AP34" s="396"/>
      <c r="AQ34" s="396"/>
    </row>
    <row r="35" spans="2:43" x14ac:dyDescent="0.25">
      <c r="B35" s="268" t="s">
        <v>28</v>
      </c>
      <c r="C35" s="48">
        <v>3</v>
      </c>
      <c r="D35" s="38">
        <v>1</v>
      </c>
      <c r="E35" s="38">
        <v>1</v>
      </c>
      <c r="F35" s="38">
        <v>1</v>
      </c>
      <c r="G35" s="38">
        <v>1</v>
      </c>
      <c r="H35" s="38">
        <v>1</v>
      </c>
      <c r="I35" s="38">
        <v>1</v>
      </c>
      <c r="J35" s="38">
        <v>0</v>
      </c>
      <c r="K35" s="38">
        <v>1</v>
      </c>
      <c r="L35" s="38">
        <v>1</v>
      </c>
      <c r="M35" s="38">
        <v>1</v>
      </c>
      <c r="N35" s="38">
        <v>1</v>
      </c>
      <c r="O35" s="133">
        <f t="shared" si="7"/>
        <v>10</v>
      </c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</row>
    <row r="36" spans="2:43" x14ac:dyDescent="0.25">
      <c r="B36" s="268" t="s">
        <v>28</v>
      </c>
      <c r="C36" s="48">
        <v>4</v>
      </c>
      <c r="D36" s="25">
        <v>1</v>
      </c>
      <c r="E36" s="25">
        <v>1</v>
      </c>
      <c r="F36" s="25">
        <v>1</v>
      </c>
      <c r="G36" s="25">
        <v>1</v>
      </c>
      <c r="H36" s="25">
        <v>1</v>
      </c>
      <c r="I36" s="25">
        <v>1</v>
      </c>
      <c r="J36" s="25">
        <v>1</v>
      </c>
      <c r="K36" s="25">
        <v>1</v>
      </c>
      <c r="L36" s="25">
        <v>1</v>
      </c>
      <c r="M36" s="25">
        <v>1</v>
      </c>
      <c r="N36" s="25">
        <v>1</v>
      </c>
      <c r="O36" s="133">
        <f t="shared" si="7"/>
        <v>11</v>
      </c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</row>
    <row r="37" spans="2:43" x14ac:dyDescent="0.25">
      <c r="B37" s="268" t="s">
        <v>28</v>
      </c>
      <c r="C37" s="48">
        <v>5</v>
      </c>
      <c r="D37" s="38">
        <v>1</v>
      </c>
      <c r="E37" s="38">
        <v>1</v>
      </c>
      <c r="F37" s="38">
        <v>1</v>
      </c>
      <c r="G37" s="38">
        <v>0</v>
      </c>
      <c r="H37" s="38">
        <v>1</v>
      </c>
      <c r="I37" s="38">
        <v>1</v>
      </c>
      <c r="J37" s="38">
        <v>1</v>
      </c>
      <c r="K37" s="38">
        <v>1</v>
      </c>
      <c r="L37" s="38">
        <v>1</v>
      </c>
      <c r="M37" s="38">
        <v>1</v>
      </c>
      <c r="N37" s="38">
        <v>1</v>
      </c>
      <c r="O37" s="133">
        <f>COUNTIF(D37:N37,"1")</f>
        <v>10</v>
      </c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</row>
    <row r="38" spans="2:43" x14ac:dyDescent="0.25">
      <c r="B38" s="268" t="s">
        <v>28</v>
      </c>
      <c r="C38" s="48">
        <v>6</v>
      </c>
      <c r="D38" s="38">
        <v>1</v>
      </c>
      <c r="E38" s="38">
        <v>1</v>
      </c>
      <c r="F38" s="38">
        <v>0</v>
      </c>
      <c r="G38" s="38">
        <v>1</v>
      </c>
      <c r="H38" s="38">
        <v>1</v>
      </c>
      <c r="I38" s="38">
        <v>1</v>
      </c>
      <c r="J38" s="38">
        <v>1</v>
      </c>
      <c r="K38" s="38">
        <v>1</v>
      </c>
      <c r="L38" s="38">
        <v>1</v>
      </c>
      <c r="M38" s="38">
        <v>1</v>
      </c>
      <c r="N38" s="38">
        <v>1</v>
      </c>
      <c r="O38" s="133">
        <f>COUNTIF(D38:N38,"1")</f>
        <v>10</v>
      </c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</row>
    <row r="39" spans="2:43" x14ac:dyDescent="0.25">
      <c r="B39" s="268" t="s">
        <v>28</v>
      </c>
      <c r="C39" s="48">
        <v>7</v>
      </c>
      <c r="D39" s="38">
        <v>1</v>
      </c>
      <c r="E39" s="38">
        <v>1</v>
      </c>
      <c r="F39" s="38">
        <v>1</v>
      </c>
      <c r="G39" s="38">
        <v>1</v>
      </c>
      <c r="H39" s="38">
        <v>1</v>
      </c>
      <c r="I39" s="38">
        <v>1</v>
      </c>
      <c r="J39" s="38">
        <v>1</v>
      </c>
      <c r="K39" s="38">
        <v>1</v>
      </c>
      <c r="L39" s="38">
        <v>1</v>
      </c>
      <c r="M39" s="38">
        <v>1</v>
      </c>
      <c r="N39" s="38">
        <v>1</v>
      </c>
      <c r="O39" s="133">
        <f>COUNTIF(D39:N39,"1")</f>
        <v>11</v>
      </c>
      <c r="AE39" s="40"/>
      <c r="AF39" s="40"/>
      <c r="AG39" s="40"/>
      <c r="AH39" s="40"/>
      <c r="AI39" s="40"/>
      <c r="AJ39" s="40"/>
      <c r="AK39" s="40"/>
      <c r="AL39" s="40"/>
    </row>
    <row r="40" spans="2:43" x14ac:dyDescent="0.25">
      <c r="AE40" s="40"/>
      <c r="AF40" s="40"/>
      <c r="AG40" s="40"/>
      <c r="AH40" s="40"/>
      <c r="AI40" s="40"/>
      <c r="AJ40" s="40"/>
      <c r="AK40" s="40"/>
      <c r="AL40" s="40"/>
    </row>
    <row r="41" spans="2:43" x14ac:dyDescent="0.25">
      <c r="B41" s="101" t="s">
        <v>126</v>
      </c>
      <c r="C41" s="6">
        <v>1</v>
      </c>
      <c r="AE41" s="40"/>
      <c r="AF41" s="40"/>
      <c r="AG41" s="40"/>
      <c r="AH41" s="40"/>
      <c r="AI41" s="40"/>
      <c r="AJ41" s="40"/>
      <c r="AK41" s="40"/>
      <c r="AL41" s="40"/>
    </row>
    <row r="42" spans="2:43" x14ac:dyDescent="0.25">
      <c r="B42" s="101" t="s">
        <v>127</v>
      </c>
      <c r="C42" s="6">
        <v>0</v>
      </c>
      <c r="AE42" s="40"/>
      <c r="AF42" s="40"/>
      <c r="AG42" s="40"/>
      <c r="AH42" s="40"/>
      <c r="AI42" s="40"/>
      <c r="AJ42" s="40"/>
      <c r="AK42" s="40"/>
      <c r="AL42" s="40"/>
    </row>
    <row r="43" spans="2:43" x14ac:dyDescent="0.25">
      <c r="B43" s="101" t="s">
        <v>128</v>
      </c>
      <c r="C43" s="6" t="s">
        <v>80</v>
      </c>
      <c r="AE43" s="40"/>
      <c r="AF43" s="40"/>
      <c r="AG43" s="40"/>
      <c r="AH43" s="40"/>
      <c r="AI43" s="40"/>
      <c r="AJ43" s="40"/>
      <c r="AK43" s="40"/>
      <c r="AL43" s="40"/>
    </row>
    <row r="44" spans="2:43" x14ac:dyDescent="0.25">
      <c r="B44" s="101" t="s">
        <v>129</v>
      </c>
      <c r="C44" s="6" t="s">
        <v>18</v>
      </c>
      <c r="AE44" s="40"/>
      <c r="AF44" s="40"/>
      <c r="AG44" s="40"/>
      <c r="AH44" s="40"/>
      <c r="AI44" s="40"/>
      <c r="AJ44" s="40"/>
      <c r="AK44" s="40"/>
      <c r="AL44" s="40"/>
    </row>
    <row r="45" spans="2:43" x14ac:dyDescent="0.25"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AE45" s="40"/>
      <c r="AF45" s="40"/>
      <c r="AG45" s="40"/>
      <c r="AH45" s="40"/>
      <c r="AI45" s="40"/>
      <c r="AJ45" s="40"/>
      <c r="AK45" s="40"/>
      <c r="AL45" s="40"/>
    </row>
    <row r="46" spans="2:43" x14ac:dyDescent="0.25"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AE46" s="40"/>
      <c r="AF46" s="40"/>
      <c r="AG46" s="40"/>
      <c r="AH46" s="40"/>
      <c r="AI46" s="40"/>
      <c r="AJ46" s="40"/>
      <c r="AK46" s="40"/>
      <c r="AL46" s="40"/>
    </row>
    <row r="47" spans="2:43" x14ac:dyDescent="0.25"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AE47" s="40"/>
      <c r="AF47" s="40"/>
      <c r="AG47" s="40"/>
      <c r="AH47" s="40"/>
      <c r="AI47" s="40"/>
      <c r="AJ47" s="40"/>
      <c r="AK47" s="40"/>
      <c r="AL47" s="40"/>
    </row>
    <row r="48" spans="2:43" x14ac:dyDescent="0.25">
      <c r="AE48" s="40"/>
      <c r="AF48" s="40"/>
      <c r="AG48" s="40"/>
      <c r="AH48" s="40"/>
      <c r="AI48" s="40"/>
      <c r="AJ48" s="40"/>
      <c r="AK48" s="40"/>
      <c r="AL48" s="40"/>
    </row>
    <row r="49" spans="2:38" x14ac:dyDescent="0.25">
      <c r="AE49" s="40"/>
      <c r="AF49" s="40"/>
      <c r="AG49" s="40"/>
      <c r="AH49" s="40"/>
      <c r="AI49" s="40"/>
      <c r="AJ49" s="40"/>
      <c r="AK49" s="40"/>
      <c r="AL49" s="40"/>
    </row>
    <row r="50" spans="2:38" ht="15" thickBot="1" x14ac:dyDescent="0.3">
      <c r="AE50" s="40"/>
      <c r="AF50" s="40"/>
      <c r="AG50" s="40"/>
      <c r="AH50" s="40"/>
      <c r="AI50" s="40"/>
      <c r="AJ50" s="40"/>
      <c r="AK50" s="40"/>
      <c r="AL50" s="40"/>
    </row>
    <row r="51" spans="2:38" x14ac:dyDescent="0.25">
      <c r="D51" s="473" t="s">
        <v>65</v>
      </c>
      <c r="E51" s="473" t="s">
        <v>66</v>
      </c>
      <c r="F51" s="473" t="s">
        <v>73</v>
      </c>
      <c r="G51" s="473" t="s">
        <v>75</v>
      </c>
      <c r="H51" s="473" t="s">
        <v>76</v>
      </c>
      <c r="I51" s="473" t="s">
        <v>77</v>
      </c>
      <c r="J51" s="473" t="s">
        <v>78</v>
      </c>
      <c r="K51" s="473" t="s">
        <v>79</v>
      </c>
      <c r="L51" s="473" t="s">
        <v>68</v>
      </c>
      <c r="M51" s="473" t="s">
        <v>69</v>
      </c>
      <c r="N51" s="473" t="s">
        <v>70</v>
      </c>
      <c r="O51" s="39"/>
      <c r="AE51" s="40"/>
      <c r="AF51" s="40"/>
      <c r="AG51" s="40"/>
      <c r="AH51" s="40"/>
      <c r="AI51" s="40"/>
      <c r="AJ51" s="40"/>
      <c r="AK51" s="40"/>
      <c r="AL51" s="40"/>
    </row>
    <row r="52" spans="2:38" x14ac:dyDescent="0.25"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V52" s="219"/>
      <c r="W52" s="219"/>
      <c r="X52" s="219"/>
      <c r="Y52" s="219"/>
      <c r="Z52" s="219"/>
      <c r="AE52" s="40"/>
      <c r="AF52" s="40"/>
      <c r="AG52" s="40"/>
      <c r="AH52" s="40"/>
      <c r="AI52" s="40"/>
      <c r="AJ52" s="40"/>
      <c r="AK52" s="40"/>
      <c r="AL52" s="40"/>
    </row>
    <row r="53" spans="2:38" ht="15" thickBot="1" x14ac:dyDescent="0.3">
      <c r="B53" s="483" t="s">
        <v>71</v>
      </c>
      <c r="C53" s="484"/>
      <c r="D53" s="41">
        <f t="shared" ref="D53:N53" si="9">D21</f>
        <v>14</v>
      </c>
      <c r="E53" s="42">
        <f t="shared" si="9"/>
        <v>14</v>
      </c>
      <c r="F53" s="41">
        <f t="shared" si="9"/>
        <v>13</v>
      </c>
      <c r="G53" s="42">
        <f t="shared" si="9"/>
        <v>13</v>
      </c>
      <c r="H53" s="42">
        <f t="shared" si="9"/>
        <v>14</v>
      </c>
      <c r="I53" s="42">
        <f t="shared" si="9"/>
        <v>14</v>
      </c>
      <c r="J53" s="42">
        <f t="shared" si="9"/>
        <v>13</v>
      </c>
      <c r="K53" s="42">
        <f t="shared" si="9"/>
        <v>14</v>
      </c>
      <c r="L53" s="42">
        <f t="shared" si="9"/>
        <v>14</v>
      </c>
      <c r="M53" s="42">
        <f t="shared" si="9"/>
        <v>14</v>
      </c>
      <c r="N53" s="43">
        <f t="shared" si="9"/>
        <v>14</v>
      </c>
      <c r="V53" s="62"/>
      <c r="W53" s="220"/>
      <c r="X53" s="220" t="s">
        <v>125</v>
      </c>
      <c r="Y53" s="220" t="s">
        <v>72</v>
      </c>
      <c r="Z53" s="62"/>
      <c r="AE53" s="40"/>
      <c r="AF53" s="40"/>
      <c r="AG53" s="40"/>
      <c r="AH53" s="40"/>
      <c r="AI53" s="40"/>
      <c r="AJ53" s="40"/>
      <c r="AK53" s="40"/>
      <c r="AL53" s="40"/>
    </row>
    <row r="54" spans="2:38" ht="15" thickBot="1" x14ac:dyDescent="0.3">
      <c r="V54" s="62"/>
      <c r="W54" s="216" t="s">
        <v>65</v>
      </c>
      <c r="X54" s="221">
        <f>D21</f>
        <v>14</v>
      </c>
      <c r="Y54" s="221">
        <f>D22+D23</f>
        <v>0</v>
      </c>
      <c r="Z54" s="62"/>
      <c r="AE54" s="40"/>
      <c r="AF54" s="40"/>
      <c r="AG54" s="40"/>
      <c r="AH54" s="40"/>
      <c r="AI54" s="40"/>
      <c r="AJ54" s="40"/>
      <c r="AK54" s="40"/>
      <c r="AL54" s="40"/>
    </row>
    <row r="55" spans="2:38" x14ac:dyDescent="0.2">
      <c r="E55" s="12"/>
      <c r="F55" s="473" t="s">
        <v>73</v>
      </c>
      <c r="G55" s="473" t="s">
        <v>75</v>
      </c>
      <c r="H55" s="473" t="s">
        <v>76</v>
      </c>
      <c r="I55" s="473" t="s">
        <v>77</v>
      </c>
      <c r="J55" s="473" t="s">
        <v>78</v>
      </c>
      <c r="K55" s="473" t="s">
        <v>79</v>
      </c>
      <c r="V55" s="62"/>
      <c r="W55" s="216" t="s">
        <v>66</v>
      </c>
      <c r="X55" s="221">
        <f>E21</f>
        <v>14</v>
      </c>
      <c r="Y55" s="221">
        <f>E22+E23</f>
        <v>0</v>
      </c>
      <c r="Z55" s="62"/>
      <c r="AE55" s="40"/>
      <c r="AF55" s="40"/>
      <c r="AG55" s="40"/>
      <c r="AH55" s="40"/>
      <c r="AI55" s="40"/>
      <c r="AJ55" s="40"/>
      <c r="AK55" s="40"/>
      <c r="AL55" s="40"/>
    </row>
    <row r="56" spans="2:38" x14ac:dyDescent="0.2">
      <c r="E56" s="12"/>
      <c r="F56" s="474"/>
      <c r="G56" s="474"/>
      <c r="H56" s="474"/>
      <c r="I56" s="474"/>
      <c r="J56" s="474"/>
      <c r="K56" s="474"/>
      <c r="M56" s="19"/>
      <c r="N56" s="19"/>
      <c r="O56" s="19"/>
      <c r="V56" s="219"/>
      <c r="W56" s="40"/>
      <c r="X56" s="40"/>
      <c r="Y56" s="40"/>
      <c r="Z56" s="219"/>
      <c r="AE56" s="273"/>
      <c r="AF56" s="273"/>
      <c r="AG56" s="273"/>
      <c r="AH56" s="273"/>
      <c r="AI56" s="40"/>
      <c r="AJ56" s="40"/>
      <c r="AK56" s="40"/>
      <c r="AL56" s="40"/>
    </row>
    <row r="57" spans="2:38" x14ac:dyDescent="0.2">
      <c r="E57" s="1" t="s">
        <v>81</v>
      </c>
      <c r="F57" s="1">
        <f t="shared" ref="F57:K57" si="10">F53</f>
        <v>13</v>
      </c>
      <c r="G57" s="1">
        <f t="shared" si="10"/>
        <v>13</v>
      </c>
      <c r="H57" s="1">
        <f t="shared" si="10"/>
        <v>14</v>
      </c>
      <c r="I57" s="1">
        <f t="shared" si="10"/>
        <v>14</v>
      </c>
      <c r="J57" s="1">
        <f t="shared" si="10"/>
        <v>13</v>
      </c>
      <c r="K57" s="1">
        <f t="shared" si="10"/>
        <v>14</v>
      </c>
      <c r="L57" s="39"/>
      <c r="M57" s="60"/>
      <c r="N57" s="60"/>
      <c r="O57" s="60"/>
      <c r="AE57" s="396"/>
      <c r="AF57" s="396"/>
      <c r="AG57" s="396"/>
      <c r="AH57" s="396"/>
      <c r="AI57" s="396"/>
      <c r="AJ57" s="396"/>
      <c r="AK57" s="40"/>
      <c r="AL57" s="40"/>
    </row>
    <row r="58" spans="2:38" x14ac:dyDescent="0.2">
      <c r="E58" s="1" t="s">
        <v>72</v>
      </c>
      <c r="F58" s="1">
        <f t="shared" ref="F58:K58" si="11">+F22+F23</f>
        <v>1</v>
      </c>
      <c r="G58" s="1">
        <f t="shared" si="11"/>
        <v>1</v>
      </c>
      <c r="H58" s="1">
        <f t="shared" si="11"/>
        <v>0</v>
      </c>
      <c r="I58" s="1">
        <f t="shared" si="11"/>
        <v>0</v>
      </c>
      <c r="J58" s="1">
        <f t="shared" si="11"/>
        <v>1</v>
      </c>
      <c r="K58" s="1">
        <f t="shared" si="11"/>
        <v>0</v>
      </c>
      <c r="L58" s="39"/>
      <c r="M58" s="60"/>
      <c r="N58" s="60"/>
      <c r="O58" s="60"/>
      <c r="AE58" s="396"/>
      <c r="AF58" s="396"/>
      <c r="AG58" s="396"/>
      <c r="AH58" s="396"/>
      <c r="AI58" s="396"/>
      <c r="AJ58" s="396"/>
      <c r="AK58" s="40"/>
      <c r="AL58" s="40"/>
    </row>
    <row r="59" spans="2:38" x14ac:dyDescent="0.25">
      <c r="AD59" s="396"/>
      <c r="AE59" s="396"/>
      <c r="AF59" s="396"/>
      <c r="AG59" s="396"/>
      <c r="AH59" s="396"/>
      <c r="AI59" s="396"/>
      <c r="AJ59" s="396"/>
      <c r="AK59" s="40"/>
      <c r="AL59" s="40"/>
    </row>
    <row r="60" spans="2:38" x14ac:dyDescent="0.25">
      <c r="AE60" s="396"/>
      <c r="AF60" s="396" t="s">
        <v>71</v>
      </c>
      <c r="AG60" s="396">
        <f>D21+E21</f>
        <v>28</v>
      </c>
      <c r="AH60" s="396"/>
      <c r="AI60" s="396"/>
      <c r="AJ60" s="396"/>
      <c r="AK60" s="40"/>
      <c r="AL60" s="40"/>
    </row>
    <row r="61" spans="2:38" x14ac:dyDescent="0.25">
      <c r="AE61" s="396"/>
      <c r="AF61" s="396" t="s">
        <v>72</v>
      </c>
      <c r="AG61" s="396">
        <f>D22+E22</f>
        <v>0</v>
      </c>
      <c r="AH61" s="396"/>
      <c r="AI61" s="396"/>
      <c r="AJ61" s="396"/>
      <c r="AK61" s="40"/>
      <c r="AL61" s="40"/>
    </row>
    <row r="62" spans="2:38" x14ac:dyDescent="0.25">
      <c r="AE62" s="396"/>
      <c r="AF62" s="396" t="s">
        <v>74</v>
      </c>
      <c r="AG62" s="396">
        <f>D23+E23</f>
        <v>0</v>
      </c>
      <c r="AH62" s="396"/>
      <c r="AI62" s="396"/>
      <c r="AJ62" s="396"/>
      <c r="AK62" s="40"/>
      <c r="AL62" s="40"/>
    </row>
    <row r="63" spans="2:38" x14ac:dyDescent="0.25">
      <c r="AE63" s="396"/>
      <c r="AF63" s="396" t="s">
        <v>11</v>
      </c>
      <c r="AG63" s="396">
        <f>D24+E24</f>
        <v>0</v>
      </c>
      <c r="AH63" s="396"/>
      <c r="AI63" s="396"/>
      <c r="AJ63" s="396"/>
      <c r="AK63" s="40"/>
      <c r="AL63" s="40"/>
    </row>
    <row r="64" spans="2:38" x14ac:dyDescent="0.25">
      <c r="AE64" s="396"/>
      <c r="AF64" s="396"/>
      <c r="AG64" s="396"/>
      <c r="AH64" s="396"/>
      <c r="AI64" s="396"/>
      <c r="AJ64" s="396"/>
      <c r="AK64" s="40"/>
      <c r="AL64" s="40"/>
    </row>
    <row r="65" spans="31:38" x14ac:dyDescent="0.25">
      <c r="AE65" s="396"/>
      <c r="AF65" s="396"/>
      <c r="AG65" s="396"/>
      <c r="AH65" s="396"/>
      <c r="AI65" s="396"/>
      <c r="AJ65" s="396"/>
      <c r="AK65" s="40"/>
      <c r="AL65" s="40"/>
    </row>
    <row r="66" spans="31:38" x14ac:dyDescent="0.25">
      <c r="AE66" s="396"/>
      <c r="AF66" s="396"/>
      <c r="AG66" s="396"/>
      <c r="AH66" s="396"/>
      <c r="AI66" s="396"/>
      <c r="AJ66" s="396"/>
      <c r="AK66" s="40"/>
      <c r="AL66" s="40"/>
    </row>
    <row r="67" spans="31:38" x14ac:dyDescent="0.25">
      <c r="AE67" s="396"/>
      <c r="AF67" s="396"/>
      <c r="AG67" s="396"/>
      <c r="AH67" s="396"/>
      <c r="AI67" s="396"/>
      <c r="AJ67" s="396"/>
      <c r="AK67" s="40"/>
      <c r="AL67" s="40"/>
    </row>
    <row r="68" spans="31:38" x14ac:dyDescent="0.25">
      <c r="AE68" s="396"/>
      <c r="AF68" s="396"/>
      <c r="AG68" s="396"/>
      <c r="AH68" s="396"/>
      <c r="AI68" s="396"/>
      <c r="AJ68" s="396"/>
      <c r="AK68" s="40"/>
      <c r="AL68" s="40"/>
    </row>
    <row r="69" spans="31:38" x14ac:dyDescent="0.25">
      <c r="AE69" s="396"/>
      <c r="AF69" s="396"/>
      <c r="AG69" s="396"/>
      <c r="AH69" s="396"/>
      <c r="AI69" s="396"/>
      <c r="AJ69" s="396"/>
      <c r="AK69" s="40"/>
      <c r="AL69" s="40"/>
    </row>
    <row r="70" spans="31:38" x14ac:dyDescent="0.25">
      <c r="AE70" s="273"/>
      <c r="AF70" s="273"/>
      <c r="AG70" s="273"/>
      <c r="AH70" s="273"/>
      <c r="AI70" s="40"/>
      <c r="AJ70" s="40"/>
      <c r="AK70" s="40"/>
      <c r="AL70" s="40"/>
    </row>
    <row r="71" spans="31:38" x14ac:dyDescent="0.25">
      <c r="AE71" s="273"/>
      <c r="AF71" s="273"/>
      <c r="AG71" s="273"/>
      <c r="AH71" s="273"/>
      <c r="AI71" s="40"/>
      <c r="AJ71" s="40"/>
      <c r="AK71" s="40"/>
      <c r="AL71" s="40"/>
    </row>
    <row r="72" spans="31:38" x14ac:dyDescent="0.25">
      <c r="AE72" s="273"/>
      <c r="AF72" s="273"/>
      <c r="AG72" s="273"/>
      <c r="AH72" s="273"/>
      <c r="AI72" s="40"/>
      <c r="AJ72" s="40"/>
      <c r="AK72" s="40"/>
      <c r="AL72" s="40"/>
    </row>
    <row r="73" spans="31:38" x14ac:dyDescent="0.25">
      <c r="AE73" s="273"/>
      <c r="AF73" s="273"/>
      <c r="AG73" s="273"/>
      <c r="AH73" s="273"/>
      <c r="AI73" s="40"/>
      <c r="AJ73" s="40"/>
      <c r="AK73" s="40"/>
      <c r="AL73" s="40"/>
    </row>
    <row r="74" spans="31:38" x14ac:dyDescent="0.25">
      <c r="AE74" s="273"/>
      <c r="AF74" s="273"/>
      <c r="AG74" s="273"/>
      <c r="AH74" s="273"/>
      <c r="AI74" s="40"/>
      <c r="AJ74" s="40"/>
      <c r="AK74" s="40"/>
      <c r="AL74" s="40"/>
    </row>
    <row r="75" spans="31:38" x14ac:dyDescent="0.25">
      <c r="AE75" s="273"/>
      <c r="AF75" s="273"/>
      <c r="AG75" s="273"/>
      <c r="AH75" s="273"/>
      <c r="AI75" s="40"/>
      <c r="AJ75" s="40"/>
      <c r="AK75" s="40"/>
      <c r="AL75" s="40"/>
    </row>
    <row r="76" spans="31:38" x14ac:dyDescent="0.25">
      <c r="AE76" s="273"/>
      <c r="AF76" s="273"/>
      <c r="AG76" s="273"/>
      <c r="AH76" s="273"/>
      <c r="AI76" s="40"/>
      <c r="AJ76" s="40"/>
      <c r="AK76" s="40"/>
      <c r="AL76" s="40"/>
    </row>
    <row r="77" spans="31:38" x14ac:dyDescent="0.25">
      <c r="AE77" s="273"/>
      <c r="AF77" s="273"/>
      <c r="AG77" s="273"/>
      <c r="AH77" s="273"/>
      <c r="AI77" s="40"/>
      <c r="AJ77" s="40"/>
      <c r="AK77" s="40"/>
      <c r="AL77" s="40"/>
    </row>
    <row r="78" spans="31:38" x14ac:dyDescent="0.25">
      <c r="AE78" s="273"/>
      <c r="AF78" s="273"/>
      <c r="AG78" s="273"/>
      <c r="AH78" s="273"/>
      <c r="AI78" s="40"/>
      <c r="AJ78" s="40"/>
      <c r="AK78" s="40"/>
      <c r="AL78" s="40"/>
    </row>
    <row r="79" spans="31:38" x14ac:dyDescent="0.25">
      <c r="AE79" s="273"/>
      <c r="AF79" s="273"/>
      <c r="AG79" s="273"/>
      <c r="AH79" s="273"/>
      <c r="AI79" s="40"/>
      <c r="AJ79" s="40"/>
      <c r="AK79" s="40"/>
      <c r="AL79" s="40"/>
    </row>
    <row r="80" spans="31:38" x14ac:dyDescent="0.25">
      <c r="AE80" s="273"/>
      <c r="AF80" s="273"/>
      <c r="AG80" s="273"/>
      <c r="AH80" s="273"/>
      <c r="AI80" s="40"/>
      <c r="AJ80" s="40"/>
      <c r="AK80" s="40"/>
      <c r="AL80" s="40"/>
    </row>
    <row r="81" spans="31:38" x14ac:dyDescent="0.25">
      <c r="AE81" s="273"/>
      <c r="AF81" s="273"/>
      <c r="AG81" s="273"/>
      <c r="AH81" s="273"/>
      <c r="AI81" s="40"/>
      <c r="AJ81" s="40"/>
      <c r="AK81" s="40"/>
      <c r="AL81" s="40"/>
    </row>
    <row r="82" spans="31:38" x14ac:dyDescent="0.25">
      <c r="AE82" s="273"/>
      <c r="AF82" s="273"/>
      <c r="AG82" s="273"/>
      <c r="AH82" s="273"/>
      <c r="AI82" s="40"/>
      <c r="AJ82" s="40"/>
      <c r="AK82" s="40"/>
      <c r="AL82" s="40"/>
    </row>
    <row r="83" spans="31:38" x14ac:dyDescent="0.25">
      <c r="AE83" s="273"/>
      <c r="AF83" s="273"/>
      <c r="AG83" s="273"/>
      <c r="AH83" s="273"/>
      <c r="AI83" s="40"/>
      <c r="AJ83" s="40"/>
      <c r="AK83" s="40"/>
      <c r="AL83" s="40"/>
    </row>
    <row r="84" spans="31:38" x14ac:dyDescent="0.25">
      <c r="AE84" s="273"/>
      <c r="AF84" s="273"/>
      <c r="AG84" s="273"/>
      <c r="AH84" s="273"/>
      <c r="AI84" s="40"/>
      <c r="AJ84" s="40"/>
      <c r="AK84" s="40"/>
      <c r="AL84" s="40"/>
    </row>
    <row r="85" spans="31:38" x14ac:dyDescent="0.25">
      <c r="AE85" s="273"/>
      <c r="AF85" s="273"/>
      <c r="AG85" s="273"/>
      <c r="AH85" s="273"/>
      <c r="AI85" s="40"/>
      <c r="AJ85" s="40"/>
      <c r="AK85" s="40"/>
      <c r="AL85" s="40"/>
    </row>
    <row r="86" spans="31:38" x14ac:dyDescent="0.25">
      <c r="AE86" s="273"/>
      <c r="AF86" s="273"/>
      <c r="AG86" s="273"/>
      <c r="AH86" s="273"/>
      <c r="AI86" s="40"/>
      <c r="AJ86" s="40"/>
      <c r="AK86" s="40"/>
      <c r="AL86" s="40"/>
    </row>
    <row r="87" spans="31:38" x14ac:dyDescent="0.25">
      <c r="AE87" s="273"/>
      <c r="AF87" s="273" t="s">
        <v>71</v>
      </c>
      <c r="AG87" s="273">
        <f>L21+M21+N21</f>
        <v>42</v>
      </c>
      <c r="AH87" s="273"/>
      <c r="AI87" s="40"/>
      <c r="AJ87" s="40"/>
      <c r="AK87" s="40"/>
      <c r="AL87" s="40"/>
    </row>
    <row r="88" spans="31:38" x14ac:dyDescent="0.25">
      <c r="AE88" s="273"/>
      <c r="AF88" s="273" t="s">
        <v>72</v>
      </c>
      <c r="AG88" s="273">
        <f>L22+M22+N22</f>
        <v>0</v>
      </c>
      <c r="AH88" s="273"/>
      <c r="AI88" s="40"/>
      <c r="AJ88" s="40"/>
      <c r="AK88" s="40"/>
      <c r="AL88" s="40"/>
    </row>
    <row r="89" spans="31:38" x14ac:dyDescent="0.25">
      <c r="AE89" s="273"/>
      <c r="AF89" s="273" t="s">
        <v>74</v>
      </c>
      <c r="AG89" s="273">
        <f>L23+M23+N23</f>
        <v>0</v>
      </c>
      <c r="AH89" s="273"/>
      <c r="AI89" s="40"/>
      <c r="AJ89" s="40"/>
      <c r="AK89" s="40"/>
      <c r="AL89" s="40"/>
    </row>
    <row r="90" spans="31:38" x14ac:dyDescent="0.25">
      <c r="AE90" s="273"/>
      <c r="AF90" s="273" t="s">
        <v>11</v>
      </c>
      <c r="AG90" s="273">
        <f>L24+M24+N24</f>
        <v>0</v>
      </c>
      <c r="AH90" s="273"/>
      <c r="AI90" s="40"/>
      <c r="AJ90" s="40"/>
      <c r="AK90" s="40"/>
      <c r="AL90" s="40"/>
    </row>
    <row r="91" spans="31:38" x14ac:dyDescent="0.25">
      <c r="AE91" s="273"/>
      <c r="AF91" s="273"/>
      <c r="AG91" s="273"/>
      <c r="AH91" s="273"/>
      <c r="AI91" s="40"/>
      <c r="AJ91" s="40"/>
      <c r="AK91" s="40"/>
      <c r="AL91" s="40"/>
    </row>
    <row r="92" spans="31:38" x14ac:dyDescent="0.25">
      <c r="AE92" s="40"/>
      <c r="AF92" s="40"/>
      <c r="AG92" s="40"/>
      <c r="AH92" s="40"/>
      <c r="AI92" s="40"/>
      <c r="AJ92" s="40"/>
      <c r="AK92" s="40"/>
      <c r="AL92" s="40"/>
    </row>
    <row r="93" spans="31:38" x14ac:dyDescent="0.25">
      <c r="AE93" s="40"/>
      <c r="AF93" s="40"/>
      <c r="AG93" s="40"/>
      <c r="AH93" s="40"/>
      <c r="AI93" s="40"/>
      <c r="AJ93" s="40"/>
      <c r="AK93" s="40"/>
      <c r="AL93" s="40"/>
    </row>
    <row r="94" spans="31:38" x14ac:dyDescent="0.25">
      <c r="AE94" s="40"/>
      <c r="AF94" s="40"/>
      <c r="AG94" s="40"/>
      <c r="AH94" s="40"/>
      <c r="AI94" s="40"/>
      <c r="AJ94" s="40"/>
      <c r="AK94" s="40"/>
      <c r="AL94" s="40"/>
    </row>
    <row r="95" spans="31:38" x14ac:dyDescent="0.25">
      <c r="AE95" s="40"/>
      <c r="AF95" s="40"/>
      <c r="AG95" s="40"/>
      <c r="AH95" s="40"/>
      <c r="AI95" s="40"/>
      <c r="AJ95" s="40"/>
      <c r="AK95" s="40"/>
      <c r="AL95" s="40"/>
    </row>
    <row r="96" spans="31:38" x14ac:dyDescent="0.25">
      <c r="AE96" s="40"/>
      <c r="AF96" s="40"/>
      <c r="AG96" s="40"/>
      <c r="AH96" s="40"/>
      <c r="AI96" s="40"/>
      <c r="AJ96" s="40"/>
      <c r="AK96" s="40"/>
      <c r="AL96" s="40"/>
    </row>
    <row r="97" spans="16:38" x14ac:dyDescent="0.25">
      <c r="AE97" s="40"/>
      <c r="AF97" s="40"/>
      <c r="AG97" s="40"/>
      <c r="AH97" s="40"/>
      <c r="AI97" s="40"/>
      <c r="AJ97" s="40"/>
      <c r="AK97" s="40"/>
      <c r="AL97" s="40"/>
    </row>
    <row r="98" spans="16:38" x14ac:dyDescent="0.25">
      <c r="AE98" s="40"/>
      <c r="AF98" s="40"/>
      <c r="AG98" s="40"/>
      <c r="AH98" s="40"/>
      <c r="AI98" s="40"/>
      <c r="AJ98" s="40"/>
      <c r="AK98" s="40"/>
      <c r="AL98" s="40"/>
    </row>
    <row r="99" spans="16:38" x14ac:dyDescent="0.25">
      <c r="AE99" s="40"/>
      <c r="AF99" s="40"/>
      <c r="AG99" s="40"/>
      <c r="AH99" s="40"/>
      <c r="AI99" s="40"/>
      <c r="AJ99" s="40"/>
      <c r="AK99" s="40"/>
      <c r="AL99" s="40"/>
    </row>
    <row r="100" spans="16:38" x14ac:dyDescent="0.25">
      <c r="AE100" s="40"/>
      <c r="AF100" s="40"/>
      <c r="AG100" s="40"/>
      <c r="AH100" s="40"/>
      <c r="AI100" s="40"/>
      <c r="AJ100" s="40"/>
      <c r="AK100" s="40"/>
      <c r="AL100" s="40"/>
    </row>
    <row r="101" spans="16:38" x14ac:dyDescent="0.25">
      <c r="AE101" s="40"/>
      <c r="AF101" s="40"/>
      <c r="AG101" s="40"/>
      <c r="AH101" s="40"/>
      <c r="AI101" s="40"/>
      <c r="AJ101" s="40"/>
      <c r="AK101" s="40"/>
      <c r="AL101" s="40"/>
    </row>
    <row r="102" spans="16:38" x14ac:dyDescent="0.25">
      <c r="AE102" s="40"/>
      <c r="AF102" s="40"/>
      <c r="AG102" s="40"/>
      <c r="AH102" s="40"/>
      <c r="AI102" s="40"/>
      <c r="AJ102" s="40"/>
      <c r="AK102" s="40"/>
      <c r="AL102" s="40"/>
    </row>
    <row r="103" spans="16:38" x14ac:dyDescent="0.25">
      <c r="AE103" s="40"/>
      <c r="AF103" s="40"/>
      <c r="AG103" s="40"/>
      <c r="AH103" s="40"/>
      <c r="AI103" s="40"/>
      <c r="AJ103" s="40"/>
      <c r="AK103" s="40"/>
      <c r="AL103" s="40"/>
    </row>
    <row r="104" spans="16:38" x14ac:dyDescent="0.25">
      <c r="AE104" s="40"/>
      <c r="AF104" s="40"/>
      <c r="AG104" s="40"/>
      <c r="AH104" s="40"/>
      <c r="AI104" s="40"/>
      <c r="AJ104" s="40"/>
      <c r="AK104" s="40"/>
      <c r="AL104" s="40"/>
    </row>
    <row r="105" spans="16:38" x14ac:dyDescent="0.25">
      <c r="AE105" s="40"/>
      <c r="AF105" s="40"/>
      <c r="AG105" s="40"/>
      <c r="AH105" s="40"/>
      <c r="AI105" s="40"/>
      <c r="AJ105" s="40"/>
      <c r="AK105" s="40"/>
      <c r="AL105" s="40"/>
    </row>
    <row r="106" spans="16:38" x14ac:dyDescent="0.25">
      <c r="AE106" s="40"/>
      <c r="AF106" s="40"/>
      <c r="AG106" s="40"/>
      <c r="AH106" s="40"/>
      <c r="AI106" s="40"/>
      <c r="AJ106" s="40"/>
      <c r="AK106" s="40"/>
      <c r="AL106" s="40"/>
    </row>
    <row r="107" spans="16:38" x14ac:dyDescent="0.25">
      <c r="AE107" s="40"/>
      <c r="AF107" s="40"/>
      <c r="AG107" s="40"/>
      <c r="AH107" s="40"/>
      <c r="AI107" s="40"/>
      <c r="AJ107" s="40"/>
      <c r="AK107" s="40"/>
      <c r="AL107" s="40"/>
    </row>
    <row r="108" spans="16:38" x14ac:dyDescent="0.25">
      <c r="AE108" s="40"/>
      <c r="AF108" s="40"/>
      <c r="AG108" s="40"/>
      <c r="AH108" s="40"/>
      <c r="AI108" s="40"/>
      <c r="AJ108" s="40"/>
      <c r="AK108" s="40"/>
      <c r="AL108" s="40"/>
    </row>
    <row r="109" spans="16:38" x14ac:dyDescent="0.25">
      <c r="AE109" s="40"/>
      <c r="AF109" s="40"/>
      <c r="AG109" s="40"/>
      <c r="AH109" s="40"/>
      <c r="AI109" s="40"/>
      <c r="AJ109" s="40"/>
      <c r="AK109" s="40"/>
      <c r="AL109" s="40"/>
    </row>
    <row r="110" spans="16:38" s="40" customFormat="1" x14ac:dyDescent="0.25"/>
    <row r="111" spans="16:38" s="40" customFormat="1" x14ac:dyDescent="0.25">
      <c r="P111" s="396"/>
      <c r="Q111" s="396"/>
      <c r="R111" s="396"/>
      <c r="S111" s="396"/>
      <c r="T111" s="396"/>
    </row>
    <row r="112" spans="16:38" s="40" customFormat="1" x14ac:dyDescent="0.25">
      <c r="P112" s="396"/>
      <c r="Q112" s="399"/>
      <c r="R112" s="399" t="s">
        <v>125</v>
      </c>
      <c r="S112" s="399" t="s">
        <v>72</v>
      </c>
      <c r="T112" s="396"/>
    </row>
    <row r="113" spans="1:30" s="40" customFormat="1" x14ac:dyDescent="0.25">
      <c r="P113" s="396"/>
      <c r="Q113" s="400" t="s">
        <v>68</v>
      </c>
      <c r="R113" s="401">
        <f>L21</f>
        <v>14</v>
      </c>
      <c r="S113" s="401">
        <f>L22+L23</f>
        <v>0</v>
      </c>
      <c r="T113" s="396"/>
    </row>
    <row r="114" spans="1:30" s="40" customFormat="1" x14ac:dyDescent="0.25">
      <c r="P114" s="396"/>
      <c r="Q114" s="400" t="s">
        <v>69</v>
      </c>
      <c r="R114" s="401">
        <f>M21</f>
        <v>14</v>
      </c>
      <c r="S114" s="401">
        <f>M22+M23</f>
        <v>0</v>
      </c>
      <c r="T114" s="396"/>
    </row>
    <row r="115" spans="1:30" s="40" customFormat="1" x14ac:dyDescent="0.25">
      <c r="P115" s="396"/>
      <c r="Q115" s="400" t="s">
        <v>70</v>
      </c>
      <c r="R115" s="401">
        <f>N21</f>
        <v>14</v>
      </c>
      <c r="S115" s="401">
        <f>N22+N23</f>
        <v>0</v>
      </c>
      <c r="T115" s="396"/>
    </row>
    <row r="116" spans="1:30" s="40" customFormat="1" x14ac:dyDescent="0.25">
      <c r="P116" s="396"/>
      <c r="Q116" s="396"/>
      <c r="R116" s="396"/>
      <c r="S116" s="396"/>
      <c r="T116" s="396"/>
    </row>
    <row r="117" spans="1:30" s="40" customFormat="1" x14ac:dyDescent="0.25">
      <c r="P117" s="396"/>
      <c r="Q117" s="396"/>
      <c r="R117" s="396"/>
      <c r="S117" s="396"/>
      <c r="T117" s="396"/>
    </row>
    <row r="118" spans="1:30" s="40" customFormat="1" x14ac:dyDescent="0.25">
      <c r="P118" s="396"/>
      <c r="Q118" s="396"/>
      <c r="R118" s="396"/>
      <c r="S118" s="396"/>
      <c r="T118" s="396"/>
    </row>
    <row r="119" spans="1:30" ht="15" x14ac:dyDescent="0.25">
      <c r="B119" s="457" t="s">
        <v>178</v>
      </c>
      <c r="C119" s="457"/>
      <c r="D119" s="457"/>
      <c r="E119" s="457"/>
      <c r="F119" s="457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7"/>
      <c r="T119" s="457"/>
      <c r="U119" s="457"/>
      <c r="V119" s="457"/>
      <c r="W119" s="457"/>
      <c r="X119" s="457"/>
      <c r="Y119" s="457"/>
      <c r="Z119" s="457"/>
      <c r="AA119" s="457"/>
      <c r="AB119" s="457"/>
      <c r="AC119" s="457"/>
      <c r="AD119" s="457"/>
    </row>
    <row r="120" spans="1:30" ht="15" x14ac:dyDescent="0.25">
      <c r="B120" s="458" t="s">
        <v>261</v>
      </c>
      <c r="C120" s="458"/>
      <c r="D120" s="458"/>
      <c r="E120" s="458"/>
      <c r="F120" s="458"/>
      <c r="G120" s="458"/>
      <c r="H120" s="458"/>
      <c r="I120" s="458"/>
      <c r="J120" s="458"/>
      <c r="K120" s="458"/>
      <c r="L120" s="458"/>
      <c r="M120" s="458"/>
      <c r="N120" s="458"/>
      <c r="O120" s="458"/>
      <c r="P120" s="458"/>
      <c r="Q120" s="458"/>
      <c r="R120" s="458"/>
      <c r="S120" s="458"/>
      <c r="T120" s="458"/>
      <c r="U120" s="458"/>
      <c r="V120" s="458"/>
      <c r="W120" s="458"/>
      <c r="X120" s="458"/>
      <c r="Y120" s="458"/>
      <c r="Z120" s="458"/>
      <c r="AA120" s="458"/>
      <c r="AB120" s="458"/>
      <c r="AC120" s="458"/>
      <c r="AD120" s="458"/>
    </row>
    <row r="121" spans="1:30" s="40" customFormat="1" x14ac:dyDescent="0.25"/>
    <row r="122" spans="1:30" s="40" customFormat="1" x14ac:dyDescent="0.25"/>
    <row r="123" spans="1:30" s="40" customFormat="1" ht="15.75" x14ac:dyDescent="0.25">
      <c r="A123" s="29"/>
      <c r="B123" s="459" t="s">
        <v>62</v>
      </c>
      <c r="C123" s="459"/>
      <c r="D123" s="459"/>
      <c r="E123" s="459"/>
      <c r="F123" s="459"/>
      <c r="G123" s="459"/>
      <c r="H123" s="459"/>
      <c r="I123" s="459"/>
      <c r="J123" s="459"/>
      <c r="K123" s="459"/>
      <c r="L123" s="459"/>
      <c r="M123" s="459"/>
      <c r="N123" s="459"/>
      <c r="O123" s="45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</row>
    <row r="124" spans="1:30" s="40" customFormat="1" ht="18" x14ac:dyDescent="0.25">
      <c r="A124" s="29"/>
      <c r="B124" s="460"/>
      <c r="C124" s="460"/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</row>
    <row r="125" spans="1:30" s="40" customFormat="1" ht="45.75" customHeight="1" thickBot="1" x14ac:dyDescent="0.3">
      <c r="A125" s="29"/>
      <c r="B125" s="462" t="s">
        <v>259</v>
      </c>
      <c r="C125" s="463"/>
      <c r="D125" s="463"/>
      <c r="E125" s="463"/>
      <c r="F125" s="463"/>
      <c r="G125" s="463"/>
      <c r="H125" s="463"/>
      <c r="I125" s="463"/>
      <c r="J125" s="463"/>
      <c r="K125" s="463"/>
      <c r="L125" s="463"/>
      <c r="M125" s="463"/>
      <c r="N125" s="463"/>
      <c r="O125" s="463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</row>
    <row r="126" spans="1:30" s="40" customFormat="1" x14ac:dyDescent="0.25">
      <c r="A126" s="29"/>
      <c r="B126" s="480" t="s">
        <v>49</v>
      </c>
      <c r="C126" s="464" t="s">
        <v>0</v>
      </c>
      <c r="D126" s="467" t="s">
        <v>63</v>
      </c>
      <c r="E126" s="467"/>
      <c r="F126" s="467"/>
      <c r="G126" s="467"/>
      <c r="H126" s="467"/>
      <c r="I126" s="467"/>
      <c r="J126" s="467"/>
      <c r="K126" s="467"/>
      <c r="L126" s="467" t="s">
        <v>64</v>
      </c>
      <c r="M126" s="467"/>
      <c r="N126" s="467"/>
      <c r="O126" s="469" t="s">
        <v>7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</row>
    <row r="127" spans="1:30" s="40" customFormat="1" x14ac:dyDescent="0.25">
      <c r="A127" s="29"/>
      <c r="B127" s="481"/>
      <c r="C127" s="465"/>
      <c r="D127" s="468" t="s">
        <v>65</v>
      </c>
      <c r="E127" s="468" t="s">
        <v>66</v>
      </c>
      <c r="F127" s="468" t="s">
        <v>67</v>
      </c>
      <c r="G127" s="468"/>
      <c r="H127" s="468"/>
      <c r="I127" s="468"/>
      <c r="J127" s="468"/>
      <c r="K127" s="468"/>
      <c r="L127" s="468"/>
      <c r="M127" s="468"/>
      <c r="N127" s="468"/>
      <c r="O127" s="470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</row>
    <row r="128" spans="1:30" s="40" customFormat="1" ht="15" thickBot="1" x14ac:dyDescent="0.3">
      <c r="A128" s="29"/>
      <c r="B128" s="482"/>
      <c r="C128" s="466"/>
      <c r="D128" s="472"/>
      <c r="E128" s="472"/>
      <c r="F128" s="283" t="s">
        <v>1</v>
      </c>
      <c r="G128" s="283" t="s">
        <v>2</v>
      </c>
      <c r="H128" s="283" t="s">
        <v>3</v>
      </c>
      <c r="I128" s="283" t="s">
        <v>4</v>
      </c>
      <c r="J128" s="283" t="s">
        <v>5</v>
      </c>
      <c r="K128" s="283" t="s">
        <v>6</v>
      </c>
      <c r="L128" s="283" t="s">
        <v>68</v>
      </c>
      <c r="M128" s="283" t="s">
        <v>69</v>
      </c>
      <c r="N128" s="283" t="s">
        <v>70</v>
      </c>
      <c r="O128" s="471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</row>
    <row r="129" spans="2:40" x14ac:dyDescent="0.25">
      <c r="B129" s="313"/>
      <c r="C129" s="313"/>
      <c r="D129" s="313"/>
      <c r="E129" s="313"/>
      <c r="F129" s="313"/>
      <c r="G129" s="313"/>
      <c r="H129" s="313"/>
      <c r="I129" s="313"/>
      <c r="J129" s="313"/>
      <c r="K129" s="313"/>
      <c r="L129" s="313"/>
      <c r="M129" s="313"/>
      <c r="N129" s="313"/>
      <c r="O129" s="313"/>
      <c r="AE129" s="40"/>
      <c r="AF129" s="40"/>
      <c r="AG129" s="40"/>
      <c r="AH129" s="40"/>
      <c r="AI129" s="40"/>
      <c r="AJ129" s="40"/>
      <c r="AK129" s="40"/>
      <c r="AL129" s="40"/>
    </row>
    <row r="130" spans="2:40" x14ac:dyDescent="0.25">
      <c r="B130" s="478" t="s">
        <v>7</v>
      </c>
      <c r="C130" s="479"/>
      <c r="D130" s="7">
        <f t="shared" ref="D130:N130" si="12">SUM(D131:D134)</f>
        <v>14</v>
      </c>
      <c r="E130" s="7">
        <f t="shared" si="12"/>
        <v>14</v>
      </c>
      <c r="F130" s="7">
        <f t="shared" si="12"/>
        <v>14</v>
      </c>
      <c r="G130" s="7">
        <f t="shared" si="12"/>
        <v>14</v>
      </c>
      <c r="H130" s="7">
        <f t="shared" si="12"/>
        <v>14</v>
      </c>
      <c r="I130" s="7">
        <f t="shared" si="12"/>
        <v>14</v>
      </c>
      <c r="J130" s="7">
        <f t="shared" si="12"/>
        <v>14</v>
      </c>
      <c r="K130" s="7">
        <f t="shared" si="12"/>
        <v>14</v>
      </c>
      <c r="L130" s="7">
        <f t="shared" si="12"/>
        <v>14</v>
      </c>
      <c r="M130" s="7">
        <f t="shared" si="12"/>
        <v>14</v>
      </c>
      <c r="N130" s="7">
        <f t="shared" si="12"/>
        <v>14</v>
      </c>
      <c r="O130" s="8">
        <f>SUM(D130:N130)</f>
        <v>154</v>
      </c>
      <c r="AE130" s="40"/>
      <c r="AF130" s="40"/>
      <c r="AG130" s="40"/>
      <c r="AH130" s="40"/>
      <c r="AI130" s="40"/>
      <c r="AJ130" s="40"/>
      <c r="AK130" s="40"/>
      <c r="AL130" s="40"/>
    </row>
    <row r="131" spans="2:40" x14ac:dyDescent="0.25">
      <c r="B131" s="478" t="s">
        <v>71</v>
      </c>
      <c r="C131" s="479"/>
      <c r="D131" s="7">
        <f t="shared" ref="D131:N131" si="13">COUNTIF(D136:D149,"1")</f>
        <v>14</v>
      </c>
      <c r="E131" s="7">
        <f t="shared" si="13"/>
        <v>14</v>
      </c>
      <c r="F131" s="7">
        <f t="shared" si="13"/>
        <v>14</v>
      </c>
      <c r="G131" s="7">
        <f t="shared" si="13"/>
        <v>13</v>
      </c>
      <c r="H131" s="7">
        <f t="shared" si="13"/>
        <v>13</v>
      </c>
      <c r="I131" s="7">
        <f t="shared" si="13"/>
        <v>14</v>
      </c>
      <c r="J131" s="7">
        <f t="shared" si="13"/>
        <v>14</v>
      </c>
      <c r="K131" s="7">
        <f t="shared" si="13"/>
        <v>14</v>
      </c>
      <c r="L131" s="7">
        <f t="shared" si="13"/>
        <v>14</v>
      </c>
      <c r="M131" s="7">
        <f t="shared" si="13"/>
        <v>14</v>
      </c>
      <c r="N131" s="7">
        <f t="shared" si="13"/>
        <v>14</v>
      </c>
      <c r="O131" s="8">
        <f>SUM(D131:N131)</f>
        <v>152</v>
      </c>
      <c r="P131" s="395">
        <f>82/84</f>
        <v>0.97619047619047616</v>
      </c>
      <c r="AE131" s="40"/>
      <c r="AF131" s="40"/>
      <c r="AG131" s="40"/>
      <c r="AH131" s="40"/>
      <c r="AI131" s="40"/>
      <c r="AJ131" s="40"/>
      <c r="AK131" s="40"/>
      <c r="AL131" s="40"/>
    </row>
    <row r="132" spans="2:40" x14ac:dyDescent="0.25">
      <c r="B132" s="478" t="s">
        <v>72</v>
      </c>
      <c r="C132" s="479"/>
      <c r="D132" s="7">
        <f t="shared" ref="D132:N132" si="14">COUNTIF(D136:D149,"0")</f>
        <v>0</v>
      </c>
      <c r="E132" s="7">
        <f t="shared" si="14"/>
        <v>0</v>
      </c>
      <c r="F132" s="7">
        <f t="shared" si="14"/>
        <v>0</v>
      </c>
      <c r="G132" s="7">
        <f t="shared" si="14"/>
        <v>0</v>
      </c>
      <c r="H132" s="7">
        <f t="shared" si="14"/>
        <v>1</v>
      </c>
      <c r="I132" s="7">
        <f t="shared" si="14"/>
        <v>0</v>
      </c>
      <c r="J132" s="7">
        <f t="shared" si="14"/>
        <v>0</v>
      </c>
      <c r="K132" s="7">
        <f t="shared" si="14"/>
        <v>0</v>
      </c>
      <c r="L132" s="7">
        <f t="shared" si="14"/>
        <v>0</v>
      </c>
      <c r="M132" s="7">
        <f t="shared" si="14"/>
        <v>0</v>
      </c>
      <c r="N132" s="7">
        <f t="shared" si="14"/>
        <v>0</v>
      </c>
      <c r="O132" s="8">
        <f>SUM(D132:N132)</f>
        <v>1</v>
      </c>
      <c r="AE132" s="40"/>
      <c r="AF132" s="40"/>
      <c r="AG132" s="40"/>
      <c r="AH132" s="40"/>
      <c r="AI132" s="40"/>
      <c r="AJ132" s="40"/>
      <c r="AK132" s="40"/>
      <c r="AL132" s="40"/>
    </row>
    <row r="133" spans="2:40" x14ac:dyDescent="0.25">
      <c r="B133" s="478" t="s">
        <v>74</v>
      </c>
      <c r="C133" s="479"/>
      <c r="D133" s="7">
        <f t="shared" ref="D133:N133" si="15">COUNTIF(D136:D149,"J")</f>
        <v>0</v>
      </c>
      <c r="E133" s="7">
        <f t="shared" si="15"/>
        <v>0</v>
      </c>
      <c r="F133" s="7">
        <f t="shared" si="15"/>
        <v>0</v>
      </c>
      <c r="G133" s="7">
        <f t="shared" si="15"/>
        <v>1</v>
      </c>
      <c r="H133" s="7">
        <f t="shared" si="15"/>
        <v>0</v>
      </c>
      <c r="I133" s="7">
        <f t="shared" si="15"/>
        <v>0</v>
      </c>
      <c r="J133" s="7">
        <f t="shared" si="15"/>
        <v>0</v>
      </c>
      <c r="K133" s="7">
        <f t="shared" si="15"/>
        <v>0</v>
      </c>
      <c r="L133" s="7">
        <f t="shared" si="15"/>
        <v>0</v>
      </c>
      <c r="M133" s="7">
        <f t="shared" si="15"/>
        <v>0</v>
      </c>
      <c r="N133" s="7">
        <f t="shared" si="15"/>
        <v>0</v>
      </c>
      <c r="O133" s="8">
        <f>SUM(D133:N133)</f>
        <v>1</v>
      </c>
      <c r="AE133" s="40"/>
      <c r="AF133" s="40"/>
      <c r="AG133" s="40"/>
      <c r="AH133" s="40"/>
      <c r="AI133" s="40"/>
      <c r="AJ133" s="40"/>
      <c r="AK133" s="40"/>
      <c r="AL133" s="40"/>
    </row>
    <row r="134" spans="2:40" x14ac:dyDescent="0.25">
      <c r="B134" s="478" t="s">
        <v>11</v>
      </c>
      <c r="C134" s="479"/>
      <c r="D134" s="7">
        <f t="shared" ref="D134:N134" si="16">COUNTIF(D136:D149,"V")</f>
        <v>0</v>
      </c>
      <c r="E134" s="7">
        <f t="shared" si="16"/>
        <v>0</v>
      </c>
      <c r="F134" s="7">
        <f t="shared" si="16"/>
        <v>0</v>
      </c>
      <c r="G134" s="7">
        <f t="shared" si="16"/>
        <v>0</v>
      </c>
      <c r="H134" s="7">
        <f t="shared" si="16"/>
        <v>0</v>
      </c>
      <c r="I134" s="7">
        <f t="shared" si="16"/>
        <v>0</v>
      </c>
      <c r="J134" s="7">
        <f t="shared" si="16"/>
        <v>0</v>
      </c>
      <c r="K134" s="7">
        <f t="shared" si="16"/>
        <v>0</v>
      </c>
      <c r="L134" s="7">
        <f t="shared" si="16"/>
        <v>0</v>
      </c>
      <c r="M134" s="7">
        <f t="shared" si="16"/>
        <v>0</v>
      </c>
      <c r="N134" s="7">
        <f t="shared" si="16"/>
        <v>0</v>
      </c>
      <c r="O134" s="8">
        <f>SUM(D134:N134)</f>
        <v>0</v>
      </c>
      <c r="AE134" s="40"/>
      <c r="AF134" s="396"/>
      <c r="AG134" s="396"/>
      <c r="AH134" s="396"/>
      <c r="AI134" s="396"/>
      <c r="AJ134" s="396"/>
      <c r="AK134" s="396"/>
      <c r="AL134" s="396"/>
      <c r="AM134" s="396"/>
      <c r="AN134" s="396"/>
    </row>
    <row r="135" spans="2:40" x14ac:dyDescent="0.25">
      <c r="B135" s="314"/>
      <c r="C135" s="314"/>
      <c r="D135" s="314"/>
      <c r="E135" s="314"/>
      <c r="F135" s="314"/>
      <c r="G135" s="314"/>
      <c r="H135" s="314"/>
      <c r="I135" s="314"/>
      <c r="J135" s="314"/>
      <c r="K135" s="314"/>
      <c r="L135" s="314"/>
      <c r="M135" s="314"/>
      <c r="N135" s="314"/>
      <c r="O135" s="314"/>
      <c r="AE135" s="40"/>
      <c r="AF135" s="396"/>
      <c r="AG135" s="396"/>
      <c r="AH135" s="396"/>
      <c r="AI135" s="396"/>
      <c r="AJ135" s="396"/>
      <c r="AK135" s="396"/>
      <c r="AL135" s="396"/>
      <c r="AM135" s="396"/>
      <c r="AN135" s="396"/>
    </row>
    <row r="136" spans="2:40" x14ac:dyDescent="0.25">
      <c r="B136" s="315" t="s">
        <v>17</v>
      </c>
      <c r="C136" s="316">
        <v>1</v>
      </c>
      <c r="D136" s="38">
        <v>1</v>
      </c>
      <c r="E136" s="38">
        <v>1</v>
      </c>
      <c r="F136" s="38">
        <v>1</v>
      </c>
      <c r="G136" s="38">
        <v>1</v>
      </c>
      <c r="H136" s="38">
        <v>1</v>
      </c>
      <c r="I136" s="38">
        <v>1</v>
      </c>
      <c r="J136" s="38">
        <v>1</v>
      </c>
      <c r="K136" s="38">
        <v>1</v>
      </c>
      <c r="L136" s="38">
        <v>1</v>
      </c>
      <c r="M136" s="38">
        <v>1</v>
      </c>
      <c r="N136" s="38">
        <v>1</v>
      </c>
      <c r="O136" s="317">
        <f>COUNTIF(D136:N136,"1")</f>
        <v>11</v>
      </c>
      <c r="AE136" s="40"/>
      <c r="AF136" s="396"/>
      <c r="AG136" s="396"/>
      <c r="AH136" s="396"/>
      <c r="AI136" s="396"/>
      <c r="AJ136" s="396"/>
      <c r="AK136" s="396"/>
      <c r="AL136" s="396"/>
      <c r="AM136" s="396"/>
      <c r="AN136" s="396"/>
    </row>
    <row r="137" spans="2:40" x14ac:dyDescent="0.25">
      <c r="B137" s="268" t="s">
        <v>17</v>
      </c>
      <c r="C137" s="48">
        <v>2</v>
      </c>
      <c r="D137" s="38">
        <v>1</v>
      </c>
      <c r="E137" s="38">
        <v>1</v>
      </c>
      <c r="F137" s="38">
        <v>1</v>
      </c>
      <c r="G137" s="38" t="s">
        <v>80</v>
      </c>
      <c r="H137" s="38">
        <v>1</v>
      </c>
      <c r="I137" s="38">
        <v>1</v>
      </c>
      <c r="J137" s="38">
        <v>1</v>
      </c>
      <c r="K137" s="38">
        <v>1</v>
      </c>
      <c r="L137" s="38">
        <v>1</v>
      </c>
      <c r="M137" s="38">
        <v>1</v>
      </c>
      <c r="N137" s="38">
        <v>1</v>
      </c>
      <c r="O137" s="133">
        <f t="shared" ref="O137:O146" si="17">COUNTIF(D137:N137,"1")</f>
        <v>10</v>
      </c>
      <c r="AE137" s="40"/>
      <c r="AF137" s="396"/>
      <c r="AG137" s="396"/>
      <c r="AH137" s="396"/>
      <c r="AI137" s="396"/>
      <c r="AJ137" s="396"/>
      <c r="AK137" s="396"/>
      <c r="AL137" s="396"/>
      <c r="AM137" s="396"/>
      <c r="AN137" s="396"/>
    </row>
    <row r="138" spans="2:40" x14ac:dyDescent="0.25">
      <c r="B138" s="268" t="s">
        <v>17</v>
      </c>
      <c r="C138" s="48">
        <v>3</v>
      </c>
      <c r="D138" s="38">
        <v>1</v>
      </c>
      <c r="E138" s="38">
        <v>1</v>
      </c>
      <c r="F138" s="38">
        <v>1</v>
      </c>
      <c r="G138" s="38">
        <v>1</v>
      </c>
      <c r="H138" s="38">
        <v>1</v>
      </c>
      <c r="I138" s="38">
        <v>1</v>
      </c>
      <c r="J138" s="38">
        <v>1</v>
      </c>
      <c r="K138" s="38">
        <v>1</v>
      </c>
      <c r="L138" s="38">
        <v>1</v>
      </c>
      <c r="M138" s="38">
        <v>1</v>
      </c>
      <c r="N138" s="38">
        <v>1</v>
      </c>
      <c r="O138" s="133">
        <f t="shared" si="17"/>
        <v>11</v>
      </c>
      <c r="AE138" s="40"/>
      <c r="AF138" s="396" t="s">
        <v>71</v>
      </c>
      <c r="AG138" s="396">
        <f>SUM(F131:K131)</f>
        <v>82</v>
      </c>
      <c r="AH138" s="396"/>
      <c r="AI138" s="396"/>
      <c r="AJ138" s="396" t="s">
        <v>71</v>
      </c>
      <c r="AK138" s="396" t="s">
        <v>72</v>
      </c>
      <c r="AL138" s="396" t="s">
        <v>71</v>
      </c>
      <c r="AM138" s="396" t="s">
        <v>72</v>
      </c>
      <c r="AN138" s="396"/>
    </row>
    <row r="139" spans="2:40" ht="22.5" x14ac:dyDescent="0.25">
      <c r="B139" s="268" t="s">
        <v>17</v>
      </c>
      <c r="C139" s="48">
        <v>4</v>
      </c>
      <c r="D139" s="38">
        <v>1</v>
      </c>
      <c r="E139" s="38">
        <v>1</v>
      </c>
      <c r="F139" s="38">
        <v>1</v>
      </c>
      <c r="G139" s="38">
        <v>1</v>
      </c>
      <c r="H139" s="38">
        <v>1</v>
      </c>
      <c r="I139" s="38">
        <v>1</v>
      </c>
      <c r="J139" s="38">
        <v>1</v>
      </c>
      <c r="K139" s="38">
        <v>1</v>
      </c>
      <c r="L139" s="38">
        <v>1</v>
      </c>
      <c r="M139" s="38">
        <v>1</v>
      </c>
      <c r="N139" s="38">
        <v>1</v>
      </c>
      <c r="O139" s="133">
        <f t="shared" si="17"/>
        <v>11</v>
      </c>
      <c r="AE139" s="40"/>
      <c r="AF139" s="396" t="s">
        <v>72</v>
      </c>
      <c r="AG139" s="396">
        <f>SUM(F132:K132)</f>
        <v>1</v>
      </c>
      <c r="AH139" s="396"/>
      <c r="AI139" s="397" t="s">
        <v>73</v>
      </c>
      <c r="AJ139" s="396">
        <f t="shared" ref="AJ139:AK144" si="18">AL139/14*100</f>
        <v>100</v>
      </c>
      <c r="AK139" s="396">
        <f t="shared" si="18"/>
        <v>0</v>
      </c>
      <c r="AL139" s="396">
        <f>F131</f>
        <v>14</v>
      </c>
      <c r="AM139" s="396">
        <f>F132+F133</f>
        <v>0</v>
      </c>
      <c r="AN139" s="396"/>
    </row>
    <row r="140" spans="2:40" ht="22.5" x14ac:dyDescent="0.25">
      <c r="B140" s="268" t="s">
        <v>17</v>
      </c>
      <c r="C140" s="48">
        <v>5</v>
      </c>
      <c r="D140" s="38">
        <v>1</v>
      </c>
      <c r="E140" s="38">
        <v>1</v>
      </c>
      <c r="F140" s="38">
        <v>1</v>
      </c>
      <c r="G140" s="38">
        <v>1</v>
      </c>
      <c r="H140" s="38">
        <v>1</v>
      </c>
      <c r="I140" s="38">
        <v>1</v>
      </c>
      <c r="J140" s="38">
        <v>1</v>
      </c>
      <c r="K140" s="38">
        <v>1</v>
      </c>
      <c r="L140" s="38">
        <v>1</v>
      </c>
      <c r="M140" s="38">
        <v>1</v>
      </c>
      <c r="N140" s="38">
        <v>1</v>
      </c>
      <c r="O140" s="133">
        <f t="shared" si="17"/>
        <v>11</v>
      </c>
      <c r="AE140" s="40"/>
      <c r="AF140" s="396" t="s">
        <v>74</v>
      </c>
      <c r="AG140" s="396">
        <f>SUM(F133:K133)</f>
        <v>1</v>
      </c>
      <c r="AH140" s="396"/>
      <c r="AI140" s="397" t="s">
        <v>75</v>
      </c>
      <c r="AJ140" s="396">
        <f t="shared" si="18"/>
        <v>92.857142857142861</v>
      </c>
      <c r="AK140" s="396">
        <f t="shared" si="18"/>
        <v>7.1428571428571423</v>
      </c>
      <c r="AL140" s="396">
        <f>G131</f>
        <v>13</v>
      </c>
      <c r="AM140" s="396">
        <f>G132+G133</f>
        <v>1</v>
      </c>
      <c r="AN140" s="396"/>
    </row>
    <row r="141" spans="2:40" ht="22.5" x14ac:dyDescent="0.25">
      <c r="B141" s="268" t="s">
        <v>17</v>
      </c>
      <c r="C141" s="48">
        <v>6</v>
      </c>
      <c r="D141" s="38">
        <v>1</v>
      </c>
      <c r="E141" s="38">
        <v>1</v>
      </c>
      <c r="F141" s="38">
        <v>1</v>
      </c>
      <c r="G141" s="38">
        <v>1</v>
      </c>
      <c r="H141" s="38">
        <v>0</v>
      </c>
      <c r="I141" s="38">
        <v>1</v>
      </c>
      <c r="J141" s="38">
        <v>1</v>
      </c>
      <c r="K141" s="38">
        <v>1</v>
      </c>
      <c r="L141" s="38">
        <v>1</v>
      </c>
      <c r="M141" s="38">
        <v>1</v>
      </c>
      <c r="N141" s="38">
        <v>1</v>
      </c>
      <c r="O141" s="133">
        <f t="shared" si="17"/>
        <v>10</v>
      </c>
      <c r="AE141" s="40"/>
      <c r="AF141" s="396" t="s">
        <v>11</v>
      </c>
      <c r="AG141" s="396">
        <f>SUM(F134:K134)</f>
        <v>0</v>
      </c>
      <c r="AH141" s="396"/>
      <c r="AI141" s="397" t="s">
        <v>76</v>
      </c>
      <c r="AJ141" s="396">
        <f t="shared" si="18"/>
        <v>92.857142857142861</v>
      </c>
      <c r="AK141" s="396">
        <f t="shared" si="18"/>
        <v>7.1428571428571423</v>
      </c>
      <c r="AL141" s="396">
        <f>H131</f>
        <v>13</v>
      </c>
      <c r="AM141" s="396">
        <f>H132+H133</f>
        <v>1</v>
      </c>
      <c r="AN141" s="396"/>
    </row>
    <row r="142" spans="2:40" ht="22.5" x14ac:dyDescent="0.25">
      <c r="B142" s="268" t="s">
        <v>17</v>
      </c>
      <c r="C142" s="48">
        <v>7</v>
      </c>
      <c r="D142" s="38">
        <v>1</v>
      </c>
      <c r="E142" s="38">
        <v>1</v>
      </c>
      <c r="F142" s="38">
        <v>1</v>
      </c>
      <c r="G142" s="38">
        <v>1</v>
      </c>
      <c r="H142" s="38">
        <v>1</v>
      </c>
      <c r="I142" s="38">
        <v>1</v>
      </c>
      <c r="J142" s="38">
        <v>1</v>
      </c>
      <c r="K142" s="38">
        <v>1</v>
      </c>
      <c r="L142" s="38">
        <v>1</v>
      </c>
      <c r="M142" s="38">
        <v>1</v>
      </c>
      <c r="N142" s="38">
        <v>1</v>
      </c>
      <c r="O142" s="133">
        <f t="shared" si="17"/>
        <v>11</v>
      </c>
      <c r="AE142" s="40"/>
      <c r="AF142" s="396"/>
      <c r="AG142" s="396"/>
      <c r="AH142" s="396"/>
      <c r="AI142" s="397" t="s">
        <v>77</v>
      </c>
      <c r="AJ142" s="398">
        <f t="shared" si="18"/>
        <v>100</v>
      </c>
      <c r="AK142" s="398">
        <f t="shared" si="18"/>
        <v>0</v>
      </c>
      <c r="AL142" s="396">
        <f>I131</f>
        <v>14</v>
      </c>
      <c r="AM142" s="396">
        <f>I132+I133</f>
        <v>0</v>
      </c>
      <c r="AN142" s="396"/>
    </row>
    <row r="143" spans="2:40" ht="22.5" x14ac:dyDescent="0.25">
      <c r="B143" s="268" t="s">
        <v>28</v>
      </c>
      <c r="C143" s="48">
        <v>1</v>
      </c>
      <c r="D143" s="38">
        <v>1</v>
      </c>
      <c r="E143" s="38">
        <v>1</v>
      </c>
      <c r="F143" s="38">
        <v>1</v>
      </c>
      <c r="G143" s="38">
        <v>1</v>
      </c>
      <c r="H143" s="38">
        <v>1</v>
      </c>
      <c r="I143" s="38">
        <v>1</v>
      </c>
      <c r="J143" s="38">
        <v>1</v>
      </c>
      <c r="K143" s="38">
        <v>1</v>
      </c>
      <c r="L143" s="38">
        <v>1</v>
      </c>
      <c r="M143" s="38">
        <v>1</v>
      </c>
      <c r="N143" s="38">
        <v>1</v>
      </c>
      <c r="O143" s="133">
        <f t="shared" si="17"/>
        <v>11</v>
      </c>
      <c r="AE143" s="40"/>
      <c r="AF143" s="396"/>
      <c r="AG143" s="396"/>
      <c r="AH143" s="396"/>
      <c r="AI143" s="397" t="s">
        <v>78</v>
      </c>
      <c r="AJ143" s="396">
        <f t="shared" si="18"/>
        <v>100</v>
      </c>
      <c r="AK143" s="396">
        <f t="shared" si="18"/>
        <v>0</v>
      </c>
      <c r="AL143" s="396">
        <f>J131</f>
        <v>14</v>
      </c>
      <c r="AM143" s="396">
        <f>J132+J133</f>
        <v>0</v>
      </c>
      <c r="AN143" s="396"/>
    </row>
    <row r="144" spans="2:40" ht="22.5" x14ac:dyDescent="0.25">
      <c r="B144" s="268" t="s">
        <v>28</v>
      </c>
      <c r="C144" s="48">
        <v>2</v>
      </c>
      <c r="D144" s="38">
        <v>1</v>
      </c>
      <c r="E144" s="38">
        <v>1</v>
      </c>
      <c r="F144" s="38">
        <v>1</v>
      </c>
      <c r="G144" s="38">
        <v>1</v>
      </c>
      <c r="H144" s="38">
        <v>1</v>
      </c>
      <c r="I144" s="38">
        <v>1</v>
      </c>
      <c r="J144" s="38">
        <v>1</v>
      </c>
      <c r="K144" s="38">
        <v>1</v>
      </c>
      <c r="L144" s="38">
        <v>1</v>
      </c>
      <c r="M144" s="38">
        <v>1</v>
      </c>
      <c r="N144" s="38">
        <v>1</v>
      </c>
      <c r="O144" s="133">
        <f t="shared" si="17"/>
        <v>11</v>
      </c>
      <c r="AE144" s="40"/>
      <c r="AF144" s="396"/>
      <c r="AG144" s="396"/>
      <c r="AH144" s="396"/>
      <c r="AI144" s="397" t="s">
        <v>79</v>
      </c>
      <c r="AJ144" s="396">
        <f t="shared" si="18"/>
        <v>100</v>
      </c>
      <c r="AK144" s="396">
        <f t="shared" si="18"/>
        <v>0</v>
      </c>
      <c r="AL144" s="396">
        <f>K131</f>
        <v>14</v>
      </c>
      <c r="AM144" s="396">
        <f>K132+K133</f>
        <v>0</v>
      </c>
      <c r="AN144" s="396"/>
    </row>
    <row r="145" spans="2:40" x14ac:dyDescent="0.25">
      <c r="B145" s="268" t="s">
        <v>28</v>
      </c>
      <c r="C145" s="48">
        <v>3</v>
      </c>
      <c r="D145" s="38">
        <v>1</v>
      </c>
      <c r="E145" s="38">
        <v>1</v>
      </c>
      <c r="F145" s="38">
        <v>1</v>
      </c>
      <c r="G145" s="38">
        <v>1</v>
      </c>
      <c r="H145" s="38">
        <v>1</v>
      </c>
      <c r="I145" s="38">
        <v>1</v>
      </c>
      <c r="J145" s="38">
        <v>1</v>
      </c>
      <c r="K145" s="38">
        <v>1</v>
      </c>
      <c r="L145" s="38">
        <v>1</v>
      </c>
      <c r="M145" s="38">
        <v>1</v>
      </c>
      <c r="N145" s="38">
        <v>1</v>
      </c>
      <c r="O145" s="133">
        <f t="shared" si="17"/>
        <v>11</v>
      </c>
      <c r="AE145" s="40"/>
      <c r="AF145" s="396"/>
      <c r="AG145" s="396"/>
      <c r="AH145" s="396"/>
      <c r="AI145" s="396"/>
      <c r="AJ145" s="396"/>
      <c r="AK145" s="396"/>
      <c r="AL145" s="396"/>
      <c r="AM145" s="396"/>
      <c r="AN145" s="396"/>
    </row>
    <row r="146" spans="2:40" x14ac:dyDescent="0.25">
      <c r="B146" s="268" t="s">
        <v>28</v>
      </c>
      <c r="C146" s="48">
        <v>4</v>
      </c>
      <c r="D146" s="38">
        <v>1</v>
      </c>
      <c r="E146" s="38">
        <v>1</v>
      </c>
      <c r="F146" s="38">
        <v>1</v>
      </c>
      <c r="G146" s="38">
        <v>1</v>
      </c>
      <c r="H146" s="38">
        <v>1</v>
      </c>
      <c r="I146" s="38">
        <v>1</v>
      </c>
      <c r="J146" s="38">
        <v>1</v>
      </c>
      <c r="K146" s="38">
        <v>1</v>
      </c>
      <c r="L146" s="38">
        <v>1</v>
      </c>
      <c r="M146" s="38">
        <v>1</v>
      </c>
      <c r="N146" s="38">
        <v>1</v>
      </c>
      <c r="O146" s="133">
        <f t="shared" si="17"/>
        <v>11</v>
      </c>
      <c r="AE146" s="40"/>
      <c r="AF146" s="396"/>
      <c r="AG146" s="396"/>
      <c r="AH146" s="396"/>
      <c r="AI146" s="396"/>
      <c r="AJ146" s="396"/>
      <c r="AK146" s="396"/>
      <c r="AL146" s="396"/>
      <c r="AM146" s="396"/>
      <c r="AN146" s="396"/>
    </row>
    <row r="147" spans="2:40" x14ac:dyDescent="0.25">
      <c r="B147" s="268" t="s">
        <v>28</v>
      </c>
      <c r="C147" s="48">
        <v>5</v>
      </c>
      <c r="D147" s="38">
        <v>1</v>
      </c>
      <c r="E147" s="38">
        <v>1</v>
      </c>
      <c r="F147" s="38">
        <v>1</v>
      </c>
      <c r="G147" s="38">
        <v>1</v>
      </c>
      <c r="H147" s="38">
        <v>1</v>
      </c>
      <c r="I147" s="38">
        <v>1</v>
      </c>
      <c r="J147" s="38">
        <v>1</v>
      </c>
      <c r="K147" s="38">
        <v>1</v>
      </c>
      <c r="L147" s="38">
        <v>1</v>
      </c>
      <c r="M147" s="38">
        <v>1</v>
      </c>
      <c r="N147" s="38">
        <v>1</v>
      </c>
      <c r="O147" s="133">
        <f>COUNTIF(D147:N147,"1")</f>
        <v>11</v>
      </c>
      <c r="AE147" s="40"/>
      <c r="AF147" s="396"/>
      <c r="AG147" s="396"/>
      <c r="AH147" s="396"/>
      <c r="AI147" s="396"/>
      <c r="AJ147" s="396"/>
      <c r="AK147" s="396"/>
      <c r="AL147" s="396"/>
      <c r="AM147" s="396"/>
      <c r="AN147" s="396"/>
    </row>
    <row r="148" spans="2:40" x14ac:dyDescent="0.25">
      <c r="B148" s="268" t="s">
        <v>28</v>
      </c>
      <c r="C148" s="48">
        <v>6</v>
      </c>
      <c r="D148" s="38">
        <v>1</v>
      </c>
      <c r="E148" s="38">
        <v>1</v>
      </c>
      <c r="F148" s="38">
        <v>1</v>
      </c>
      <c r="G148" s="38">
        <v>1</v>
      </c>
      <c r="H148" s="38">
        <v>1</v>
      </c>
      <c r="I148" s="38">
        <v>1</v>
      </c>
      <c r="J148" s="38">
        <v>1</v>
      </c>
      <c r="K148" s="38">
        <v>1</v>
      </c>
      <c r="L148" s="38">
        <v>1</v>
      </c>
      <c r="M148" s="38">
        <v>1</v>
      </c>
      <c r="N148" s="38">
        <v>1</v>
      </c>
      <c r="O148" s="133">
        <f>COUNTIF(D148:N148,"1")</f>
        <v>11</v>
      </c>
      <c r="AE148" s="40"/>
      <c r="AF148" s="40"/>
      <c r="AG148" s="40"/>
      <c r="AH148" s="40"/>
      <c r="AI148" s="40"/>
      <c r="AJ148" s="40"/>
      <c r="AK148" s="40"/>
      <c r="AL148" s="40"/>
      <c r="AM148" s="29"/>
    </row>
    <row r="149" spans="2:40" x14ac:dyDescent="0.25">
      <c r="B149" s="268" t="s">
        <v>28</v>
      </c>
      <c r="C149" s="48">
        <v>7</v>
      </c>
      <c r="D149" s="38">
        <v>1</v>
      </c>
      <c r="E149" s="38">
        <v>1</v>
      </c>
      <c r="F149" s="38">
        <v>1</v>
      </c>
      <c r="G149" s="38">
        <v>1</v>
      </c>
      <c r="H149" s="38">
        <v>1</v>
      </c>
      <c r="I149" s="38">
        <v>1</v>
      </c>
      <c r="J149" s="38">
        <v>1</v>
      </c>
      <c r="K149" s="38">
        <v>1</v>
      </c>
      <c r="L149" s="38">
        <v>1</v>
      </c>
      <c r="M149" s="38">
        <v>1</v>
      </c>
      <c r="N149" s="38">
        <v>1</v>
      </c>
      <c r="O149" s="133">
        <f>COUNTIF(D149:N149,"1")</f>
        <v>11</v>
      </c>
      <c r="AE149" s="40"/>
      <c r="AF149" s="40"/>
      <c r="AG149" s="40"/>
      <c r="AH149" s="40"/>
      <c r="AI149" s="40"/>
      <c r="AJ149" s="40"/>
      <c r="AK149" s="40"/>
      <c r="AL149" s="40"/>
    </row>
    <row r="150" spans="2:40" x14ac:dyDescent="0.25">
      <c r="AE150" s="40"/>
      <c r="AF150" s="40"/>
      <c r="AG150" s="40"/>
      <c r="AH150" s="40"/>
      <c r="AI150" s="40"/>
      <c r="AJ150" s="40"/>
      <c r="AK150" s="40"/>
      <c r="AL150" s="40"/>
    </row>
    <row r="151" spans="2:40" x14ac:dyDescent="0.25">
      <c r="B151" s="101" t="s">
        <v>126</v>
      </c>
      <c r="C151" s="6">
        <v>1</v>
      </c>
      <c r="AE151" s="40"/>
      <c r="AF151" s="40"/>
      <c r="AG151" s="40"/>
      <c r="AH151" s="40"/>
      <c r="AI151" s="40"/>
      <c r="AJ151" s="40"/>
      <c r="AK151" s="40"/>
      <c r="AL151" s="40"/>
    </row>
    <row r="152" spans="2:40" x14ac:dyDescent="0.25">
      <c r="B152" s="101" t="s">
        <v>127</v>
      </c>
      <c r="C152" s="6">
        <v>0</v>
      </c>
      <c r="AE152" s="40"/>
      <c r="AF152" s="40"/>
      <c r="AG152" s="40"/>
      <c r="AH152" s="40"/>
      <c r="AI152" s="40"/>
      <c r="AJ152" s="40"/>
      <c r="AK152" s="40"/>
      <c r="AL152" s="40"/>
    </row>
    <row r="153" spans="2:40" x14ac:dyDescent="0.25">
      <c r="B153" s="101" t="s">
        <v>128</v>
      </c>
      <c r="C153" s="6" t="s">
        <v>80</v>
      </c>
      <c r="AE153" s="40"/>
      <c r="AF153" s="40"/>
      <c r="AG153" s="40"/>
      <c r="AH153" s="40"/>
      <c r="AI153" s="40"/>
      <c r="AJ153" s="40"/>
      <c r="AK153" s="40"/>
      <c r="AL153" s="40"/>
    </row>
    <row r="154" spans="2:40" x14ac:dyDescent="0.25">
      <c r="B154" s="101" t="s">
        <v>129</v>
      </c>
      <c r="C154" s="6" t="s">
        <v>18</v>
      </c>
      <c r="AE154" s="40"/>
      <c r="AF154" s="40"/>
      <c r="AG154" s="40"/>
      <c r="AH154" s="40"/>
      <c r="AI154" s="40"/>
      <c r="AJ154" s="40"/>
      <c r="AK154" s="40"/>
      <c r="AL154" s="40"/>
    </row>
    <row r="155" spans="2:40" x14ac:dyDescent="0.25"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AE155" s="40"/>
      <c r="AF155" s="40"/>
      <c r="AG155" s="40"/>
      <c r="AH155" s="40"/>
      <c r="AI155" s="40"/>
      <c r="AJ155" s="40"/>
      <c r="AK155" s="40"/>
      <c r="AL155" s="40"/>
    </row>
    <row r="156" spans="2:40" x14ac:dyDescent="0.25"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AE156" s="40"/>
      <c r="AF156" s="40"/>
      <c r="AG156" s="40"/>
      <c r="AH156" s="40"/>
      <c r="AI156" s="40"/>
      <c r="AJ156" s="40"/>
      <c r="AK156" s="40"/>
      <c r="AL156" s="40"/>
    </row>
    <row r="157" spans="2:40" x14ac:dyDescent="0.25"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AE157" s="40"/>
      <c r="AF157" s="40"/>
      <c r="AG157" s="40"/>
      <c r="AH157" s="40"/>
      <c r="AI157" s="40"/>
      <c r="AJ157" s="40"/>
      <c r="AK157" s="40"/>
      <c r="AL157" s="40"/>
    </row>
    <row r="158" spans="2:40" x14ac:dyDescent="0.25">
      <c r="AE158" s="40"/>
      <c r="AF158" s="40"/>
      <c r="AG158" s="40"/>
      <c r="AH158" s="40"/>
      <c r="AI158" s="40"/>
      <c r="AJ158" s="40"/>
      <c r="AK158" s="40"/>
      <c r="AL158" s="40"/>
    </row>
    <row r="159" spans="2:40" x14ac:dyDescent="0.25">
      <c r="AE159" s="40"/>
      <c r="AF159" s="40"/>
      <c r="AG159" s="40"/>
      <c r="AH159" s="40"/>
      <c r="AI159" s="40"/>
      <c r="AJ159" s="40"/>
      <c r="AK159" s="40"/>
      <c r="AL159" s="40"/>
    </row>
    <row r="160" spans="2:40" ht="15" thickBot="1" x14ac:dyDescent="0.3">
      <c r="AE160" s="40"/>
      <c r="AF160" s="40"/>
      <c r="AG160" s="40"/>
      <c r="AH160" s="40"/>
      <c r="AI160" s="40"/>
      <c r="AJ160" s="40"/>
      <c r="AK160" s="40"/>
      <c r="AL160" s="40"/>
    </row>
    <row r="161" spans="2:38" x14ac:dyDescent="0.25">
      <c r="D161" s="473" t="s">
        <v>65</v>
      </c>
      <c r="E161" s="473" t="s">
        <v>66</v>
      </c>
      <c r="F161" s="473" t="s">
        <v>73</v>
      </c>
      <c r="G161" s="473" t="s">
        <v>75</v>
      </c>
      <c r="H161" s="473" t="s">
        <v>76</v>
      </c>
      <c r="I161" s="473" t="s">
        <v>77</v>
      </c>
      <c r="J161" s="473" t="s">
        <v>78</v>
      </c>
      <c r="K161" s="473" t="s">
        <v>79</v>
      </c>
      <c r="L161" s="473" t="s">
        <v>68</v>
      </c>
      <c r="M161" s="473" t="s">
        <v>69</v>
      </c>
      <c r="N161" s="473" t="s">
        <v>70</v>
      </c>
      <c r="O161" s="39"/>
      <c r="AE161" s="40"/>
      <c r="AF161" s="40"/>
      <c r="AG161" s="40"/>
      <c r="AH161" s="40"/>
      <c r="AI161" s="40"/>
      <c r="AJ161" s="40"/>
      <c r="AK161" s="40"/>
      <c r="AL161" s="40"/>
    </row>
    <row r="162" spans="2:38" x14ac:dyDescent="0.25">
      <c r="D162" s="474"/>
      <c r="E162" s="474"/>
      <c r="F162" s="474"/>
      <c r="G162" s="474"/>
      <c r="H162" s="474"/>
      <c r="I162" s="474"/>
      <c r="J162" s="474"/>
      <c r="K162" s="474"/>
      <c r="L162" s="474"/>
      <c r="M162" s="474"/>
      <c r="N162" s="474"/>
      <c r="V162" s="219"/>
      <c r="W162" s="219"/>
      <c r="X162" s="219"/>
      <c r="Y162" s="219"/>
      <c r="Z162" s="219"/>
      <c r="AE162" s="40"/>
      <c r="AF162" s="40"/>
      <c r="AG162" s="40"/>
      <c r="AH162" s="40"/>
      <c r="AI162" s="40"/>
      <c r="AJ162" s="40"/>
      <c r="AK162" s="40"/>
      <c r="AL162" s="40"/>
    </row>
    <row r="163" spans="2:38" ht="15" thickBot="1" x14ac:dyDescent="0.3">
      <c r="B163" s="483" t="s">
        <v>71</v>
      </c>
      <c r="C163" s="484"/>
      <c r="D163" s="41">
        <f t="shared" ref="D163:N163" si="19">D131</f>
        <v>14</v>
      </c>
      <c r="E163" s="42">
        <f t="shared" si="19"/>
        <v>14</v>
      </c>
      <c r="F163" s="41">
        <f t="shared" si="19"/>
        <v>14</v>
      </c>
      <c r="G163" s="42">
        <f t="shared" si="19"/>
        <v>13</v>
      </c>
      <c r="H163" s="42">
        <f t="shared" si="19"/>
        <v>13</v>
      </c>
      <c r="I163" s="42">
        <f t="shared" si="19"/>
        <v>14</v>
      </c>
      <c r="J163" s="42">
        <f t="shared" si="19"/>
        <v>14</v>
      </c>
      <c r="K163" s="42">
        <f t="shared" si="19"/>
        <v>14</v>
      </c>
      <c r="L163" s="42">
        <f t="shared" si="19"/>
        <v>14</v>
      </c>
      <c r="M163" s="42">
        <f t="shared" si="19"/>
        <v>14</v>
      </c>
      <c r="N163" s="43">
        <f t="shared" si="19"/>
        <v>14</v>
      </c>
      <c r="V163" s="62"/>
      <c r="W163" s="220"/>
      <c r="X163" s="220" t="s">
        <v>125</v>
      </c>
      <c r="Y163" s="220" t="s">
        <v>72</v>
      </c>
      <c r="Z163" s="62"/>
      <c r="AE163" s="40"/>
      <c r="AF163" s="40"/>
      <c r="AG163" s="40"/>
      <c r="AH163" s="40"/>
      <c r="AI163" s="40"/>
      <c r="AJ163" s="40"/>
      <c r="AK163" s="40"/>
      <c r="AL163" s="40"/>
    </row>
    <row r="164" spans="2:38" ht="15" thickBot="1" x14ac:dyDescent="0.3">
      <c r="V164" s="62"/>
      <c r="W164" s="216" t="s">
        <v>65</v>
      </c>
      <c r="X164" s="221">
        <f>D131</f>
        <v>14</v>
      </c>
      <c r="Y164" s="221">
        <f>D132+D133</f>
        <v>0</v>
      </c>
      <c r="Z164" s="62"/>
      <c r="AE164" s="40"/>
      <c r="AF164" s="40"/>
      <c r="AG164" s="40"/>
      <c r="AH164" s="40"/>
      <c r="AI164" s="40"/>
      <c r="AJ164" s="40"/>
      <c r="AK164" s="40"/>
      <c r="AL164" s="40"/>
    </row>
    <row r="165" spans="2:38" x14ac:dyDescent="0.2">
      <c r="E165" s="12"/>
      <c r="F165" s="473" t="s">
        <v>73</v>
      </c>
      <c r="G165" s="473" t="s">
        <v>75</v>
      </c>
      <c r="H165" s="473" t="s">
        <v>76</v>
      </c>
      <c r="I165" s="473" t="s">
        <v>77</v>
      </c>
      <c r="J165" s="473" t="s">
        <v>78</v>
      </c>
      <c r="K165" s="473" t="s">
        <v>79</v>
      </c>
      <c r="V165" s="62"/>
      <c r="W165" s="216" t="s">
        <v>66</v>
      </c>
      <c r="X165" s="221">
        <f>E131</f>
        <v>14</v>
      </c>
      <c r="Y165" s="221">
        <f>E132+E133</f>
        <v>0</v>
      </c>
      <c r="Z165" s="62"/>
      <c r="AE165" s="40"/>
      <c r="AF165" s="40"/>
      <c r="AG165" s="40"/>
      <c r="AH165" s="40"/>
      <c r="AI165" s="40"/>
      <c r="AJ165" s="40"/>
      <c r="AK165" s="40"/>
      <c r="AL165" s="40"/>
    </row>
    <row r="166" spans="2:38" x14ac:dyDescent="0.2">
      <c r="E166" s="12"/>
      <c r="F166" s="474"/>
      <c r="G166" s="474"/>
      <c r="H166" s="474"/>
      <c r="I166" s="474"/>
      <c r="J166" s="474"/>
      <c r="K166" s="474"/>
      <c r="M166" s="19"/>
      <c r="N166" s="19"/>
      <c r="O166" s="19"/>
      <c r="V166" s="219"/>
      <c r="W166" s="40"/>
      <c r="X166" s="40"/>
      <c r="Y166" s="40"/>
      <c r="Z166" s="219"/>
      <c r="AE166" s="396"/>
      <c r="AF166" s="396"/>
      <c r="AG166" s="396"/>
      <c r="AH166" s="396"/>
      <c r="AI166" s="396"/>
      <c r="AJ166" s="40"/>
      <c r="AK166" s="40"/>
      <c r="AL166" s="40"/>
    </row>
    <row r="167" spans="2:38" x14ac:dyDescent="0.2">
      <c r="E167" s="1" t="s">
        <v>81</v>
      </c>
      <c r="F167" s="1">
        <f t="shared" ref="F167:K167" si="20">F163</f>
        <v>14</v>
      </c>
      <c r="G167" s="1">
        <f t="shared" si="20"/>
        <v>13</v>
      </c>
      <c r="H167" s="1">
        <f t="shared" si="20"/>
        <v>13</v>
      </c>
      <c r="I167" s="1">
        <f t="shared" si="20"/>
        <v>14</v>
      </c>
      <c r="J167" s="1">
        <f t="shared" si="20"/>
        <v>14</v>
      </c>
      <c r="K167" s="1">
        <f t="shared" si="20"/>
        <v>14</v>
      </c>
      <c r="L167" s="39"/>
      <c r="M167" s="60"/>
      <c r="N167" s="60"/>
      <c r="O167" s="60"/>
      <c r="AE167" s="396"/>
      <c r="AF167" s="396"/>
      <c r="AG167" s="396"/>
      <c r="AH167" s="396"/>
      <c r="AI167" s="396"/>
      <c r="AJ167" s="40"/>
      <c r="AK167" s="40"/>
      <c r="AL167" s="40"/>
    </row>
    <row r="168" spans="2:38" x14ac:dyDescent="0.2">
      <c r="E168" s="1" t="s">
        <v>72</v>
      </c>
      <c r="F168" s="1">
        <f t="shared" ref="F168:K168" si="21">+F132+F133</f>
        <v>0</v>
      </c>
      <c r="G168" s="1">
        <f t="shared" si="21"/>
        <v>1</v>
      </c>
      <c r="H168" s="1">
        <f t="shared" si="21"/>
        <v>1</v>
      </c>
      <c r="I168" s="1">
        <f t="shared" si="21"/>
        <v>0</v>
      </c>
      <c r="J168" s="1">
        <f t="shared" si="21"/>
        <v>0</v>
      </c>
      <c r="K168" s="1">
        <f t="shared" si="21"/>
        <v>0</v>
      </c>
      <c r="L168" s="39"/>
      <c r="M168" s="60"/>
      <c r="N168" s="60"/>
      <c r="O168" s="60"/>
      <c r="AE168" s="396"/>
      <c r="AF168" s="396"/>
      <c r="AG168" s="396"/>
      <c r="AH168" s="396"/>
      <c r="AI168" s="396"/>
      <c r="AJ168" s="40"/>
      <c r="AK168" s="40"/>
      <c r="AL168" s="40"/>
    </row>
    <row r="169" spans="2:38" x14ac:dyDescent="0.25">
      <c r="AE169" s="396"/>
      <c r="AF169" s="396"/>
      <c r="AG169" s="396"/>
      <c r="AH169" s="396"/>
      <c r="AI169" s="396"/>
      <c r="AJ169" s="40"/>
      <c r="AK169" s="40"/>
      <c r="AL169" s="40"/>
    </row>
    <row r="170" spans="2:38" x14ac:dyDescent="0.25">
      <c r="AE170" s="396"/>
      <c r="AF170" s="396" t="s">
        <v>71</v>
      </c>
      <c r="AG170" s="396">
        <f>D131+E131</f>
        <v>28</v>
      </c>
      <c r="AH170" s="396"/>
      <c r="AI170" s="396"/>
      <c r="AJ170" s="40"/>
      <c r="AK170" s="40"/>
      <c r="AL170" s="40"/>
    </row>
    <row r="171" spans="2:38" x14ac:dyDescent="0.25">
      <c r="AE171" s="396"/>
      <c r="AF171" s="396" t="s">
        <v>72</v>
      </c>
      <c r="AG171" s="396">
        <f>D132+E132</f>
        <v>0</v>
      </c>
      <c r="AH171" s="396"/>
      <c r="AI171" s="396"/>
      <c r="AJ171" s="40"/>
      <c r="AK171" s="40"/>
      <c r="AL171" s="40"/>
    </row>
    <row r="172" spans="2:38" x14ac:dyDescent="0.25">
      <c r="AE172" s="396"/>
      <c r="AF172" s="396" t="s">
        <v>74</v>
      </c>
      <c r="AG172" s="396">
        <f>D133+E133</f>
        <v>0</v>
      </c>
      <c r="AH172" s="396"/>
      <c r="AI172" s="396"/>
      <c r="AJ172" s="40"/>
      <c r="AK172" s="40"/>
      <c r="AL172" s="40"/>
    </row>
    <row r="173" spans="2:38" x14ac:dyDescent="0.25">
      <c r="AE173" s="396"/>
      <c r="AF173" s="396" t="s">
        <v>11</v>
      </c>
      <c r="AG173" s="396">
        <f>D134+E134</f>
        <v>0</v>
      </c>
      <c r="AH173" s="396"/>
      <c r="AI173" s="396"/>
      <c r="AJ173" s="40"/>
      <c r="AK173" s="40"/>
      <c r="AL173" s="40"/>
    </row>
    <row r="174" spans="2:38" x14ac:dyDescent="0.25">
      <c r="AE174" s="396"/>
      <c r="AF174" s="396"/>
      <c r="AG174" s="396"/>
      <c r="AH174" s="396"/>
      <c r="AI174" s="396"/>
      <c r="AJ174" s="40"/>
      <c r="AK174" s="40"/>
      <c r="AL174" s="40"/>
    </row>
    <row r="175" spans="2:38" x14ac:dyDescent="0.25">
      <c r="AE175" s="396"/>
      <c r="AF175" s="396"/>
      <c r="AG175" s="396"/>
      <c r="AH175" s="396"/>
      <c r="AI175" s="396"/>
      <c r="AJ175" s="40"/>
      <c r="AK175" s="40"/>
      <c r="AL175" s="40"/>
    </row>
    <row r="176" spans="2:38" x14ac:dyDescent="0.25">
      <c r="AE176" s="396"/>
      <c r="AF176" s="396"/>
      <c r="AG176" s="396"/>
      <c r="AH176" s="396"/>
      <c r="AI176" s="396"/>
      <c r="AJ176" s="40"/>
      <c r="AK176" s="40"/>
      <c r="AL176" s="40"/>
    </row>
    <row r="177" spans="31:38" x14ac:dyDescent="0.25">
      <c r="AE177" s="396"/>
      <c r="AF177" s="396"/>
      <c r="AG177" s="396"/>
      <c r="AH177" s="396"/>
      <c r="AI177" s="396"/>
      <c r="AJ177" s="40"/>
      <c r="AK177" s="40"/>
      <c r="AL177" s="40"/>
    </row>
    <row r="178" spans="31:38" x14ac:dyDescent="0.25">
      <c r="AE178" s="40"/>
      <c r="AF178" s="40"/>
      <c r="AG178" s="40"/>
      <c r="AH178" s="40"/>
      <c r="AI178" s="40"/>
      <c r="AJ178" s="40"/>
      <c r="AK178" s="40"/>
      <c r="AL178" s="40"/>
    </row>
    <row r="179" spans="31:38" x14ac:dyDescent="0.25">
      <c r="AE179" s="40"/>
      <c r="AF179" s="40"/>
      <c r="AG179" s="40"/>
      <c r="AH179" s="40"/>
      <c r="AI179" s="40"/>
      <c r="AJ179" s="40"/>
      <c r="AK179" s="40"/>
      <c r="AL179" s="40"/>
    </row>
    <row r="180" spans="31:38" x14ac:dyDescent="0.25">
      <c r="AE180" s="40"/>
      <c r="AF180" s="40"/>
      <c r="AG180" s="40"/>
      <c r="AH180" s="40"/>
      <c r="AI180" s="40"/>
      <c r="AJ180" s="40"/>
      <c r="AK180" s="40"/>
      <c r="AL180" s="40"/>
    </row>
    <row r="181" spans="31:38" x14ac:dyDescent="0.25">
      <c r="AE181" s="40"/>
      <c r="AF181" s="40"/>
      <c r="AG181" s="40"/>
      <c r="AH181" s="40"/>
      <c r="AI181" s="40"/>
      <c r="AJ181" s="40"/>
      <c r="AK181" s="40"/>
      <c r="AL181" s="40"/>
    </row>
    <row r="182" spans="31:38" x14ac:dyDescent="0.25">
      <c r="AE182" s="40"/>
      <c r="AF182" s="40"/>
      <c r="AG182" s="40"/>
      <c r="AH182" s="40"/>
      <c r="AI182" s="40"/>
      <c r="AJ182" s="40"/>
      <c r="AK182" s="40"/>
      <c r="AL182" s="40"/>
    </row>
    <row r="183" spans="31:38" x14ac:dyDescent="0.25">
      <c r="AE183" s="40"/>
      <c r="AF183" s="40"/>
      <c r="AG183" s="40"/>
      <c r="AH183" s="40"/>
      <c r="AI183" s="40"/>
      <c r="AJ183" s="40"/>
      <c r="AK183" s="40"/>
      <c r="AL183" s="40"/>
    </row>
    <row r="184" spans="31:38" x14ac:dyDescent="0.25">
      <c r="AE184" s="40"/>
      <c r="AF184" s="40"/>
      <c r="AG184" s="40"/>
      <c r="AH184" s="40"/>
      <c r="AI184" s="40"/>
      <c r="AJ184" s="40"/>
      <c r="AK184" s="40"/>
      <c r="AL184" s="40"/>
    </row>
    <row r="185" spans="31:38" x14ac:dyDescent="0.25">
      <c r="AE185" s="40"/>
      <c r="AF185" s="40"/>
      <c r="AG185" s="40"/>
      <c r="AH185" s="40"/>
      <c r="AI185" s="40"/>
      <c r="AJ185" s="40"/>
      <c r="AK185" s="40"/>
      <c r="AL185" s="40"/>
    </row>
    <row r="186" spans="31:38" x14ac:dyDescent="0.25">
      <c r="AE186" s="40"/>
      <c r="AF186" s="40"/>
      <c r="AG186" s="40"/>
      <c r="AH186" s="40"/>
      <c r="AI186" s="40"/>
      <c r="AJ186" s="40"/>
      <c r="AK186" s="40"/>
      <c r="AL186" s="40"/>
    </row>
    <row r="187" spans="31:38" x14ac:dyDescent="0.25">
      <c r="AE187" s="40"/>
      <c r="AF187" s="40"/>
      <c r="AG187" s="40"/>
      <c r="AH187" s="40"/>
      <c r="AI187" s="40"/>
      <c r="AJ187" s="40"/>
      <c r="AK187" s="40"/>
      <c r="AL187" s="40"/>
    </row>
    <row r="188" spans="31:38" x14ac:dyDescent="0.25">
      <c r="AE188" s="40"/>
      <c r="AF188" s="40"/>
      <c r="AG188" s="40"/>
      <c r="AH188" s="40"/>
      <c r="AI188" s="40"/>
      <c r="AJ188" s="40"/>
      <c r="AK188" s="40"/>
      <c r="AL188" s="40"/>
    </row>
    <row r="189" spans="31:38" x14ac:dyDescent="0.25">
      <c r="AE189" s="40"/>
      <c r="AF189" s="40"/>
      <c r="AG189" s="40"/>
      <c r="AH189" s="40"/>
      <c r="AI189" s="40"/>
      <c r="AJ189" s="40"/>
      <c r="AK189" s="40"/>
      <c r="AL189" s="40"/>
    </row>
    <row r="190" spans="31:38" x14ac:dyDescent="0.25">
      <c r="AE190" s="40"/>
      <c r="AF190" s="40"/>
      <c r="AG190" s="40"/>
      <c r="AH190" s="40"/>
      <c r="AI190" s="40"/>
      <c r="AJ190" s="40"/>
      <c r="AK190" s="40"/>
      <c r="AL190" s="40"/>
    </row>
    <row r="191" spans="31:38" x14ac:dyDescent="0.25">
      <c r="AE191" s="40"/>
      <c r="AF191" s="40"/>
      <c r="AG191" s="40"/>
      <c r="AH191" s="40"/>
      <c r="AI191" s="40"/>
      <c r="AJ191" s="40"/>
      <c r="AK191" s="40"/>
      <c r="AL191" s="40"/>
    </row>
    <row r="192" spans="31:38" x14ac:dyDescent="0.25">
      <c r="AE192" s="40"/>
      <c r="AF192" s="40"/>
      <c r="AG192" s="40"/>
      <c r="AH192" s="40"/>
      <c r="AI192" s="40"/>
      <c r="AJ192" s="40"/>
      <c r="AK192" s="40"/>
      <c r="AL192" s="40"/>
    </row>
    <row r="193" spans="31:38" x14ac:dyDescent="0.25">
      <c r="AE193" s="396"/>
      <c r="AF193" s="396"/>
      <c r="AG193" s="396"/>
      <c r="AH193" s="40"/>
      <c r="AI193" s="40"/>
      <c r="AJ193" s="40"/>
      <c r="AK193" s="40"/>
      <c r="AL193" s="40"/>
    </row>
    <row r="194" spans="31:38" x14ac:dyDescent="0.25">
      <c r="AE194" s="396"/>
      <c r="AF194" s="396"/>
      <c r="AG194" s="396"/>
      <c r="AH194" s="40"/>
      <c r="AI194" s="40"/>
      <c r="AJ194" s="40"/>
      <c r="AK194" s="40"/>
      <c r="AL194" s="40"/>
    </row>
    <row r="195" spans="31:38" x14ac:dyDescent="0.25">
      <c r="AE195" s="396"/>
      <c r="AF195" s="396"/>
      <c r="AG195" s="396"/>
      <c r="AH195" s="40"/>
      <c r="AI195" s="40"/>
      <c r="AJ195" s="40"/>
      <c r="AK195" s="40"/>
      <c r="AL195" s="40"/>
    </row>
    <row r="196" spans="31:38" x14ac:dyDescent="0.25">
      <c r="AE196" s="396"/>
      <c r="AF196" s="396"/>
      <c r="AG196" s="396"/>
      <c r="AH196" s="40"/>
      <c r="AI196" s="40"/>
      <c r="AJ196" s="40"/>
      <c r="AK196" s="40"/>
      <c r="AL196" s="40"/>
    </row>
    <row r="197" spans="31:38" x14ac:dyDescent="0.25">
      <c r="AE197" s="396"/>
      <c r="AF197" s="396" t="s">
        <v>71</v>
      </c>
      <c r="AG197" s="396">
        <f>L131+M131+N131</f>
        <v>42</v>
      </c>
      <c r="AH197" s="40"/>
      <c r="AI197" s="40"/>
      <c r="AJ197" s="40"/>
      <c r="AK197" s="40"/>
      <c r="AL197" s="40"/>
    </row>
    <row r="198" spans="31:38" x14ac:dyDescent="0.25">
      <c r="AE198" s="396"/>
      <c r="AF198" s="396" t="s">
        <v>72</v>
      </c>
      <c r="AG198" s="396">
        <f>L132+M132+N132</f>
        <v>0</v>
      </c>
      <c r="AH198" s="40"/>
      <c r="AI198" s="40"/>
      <c r="AJ198" s="40"/>
      <c r="AK198" s="40"/>
      <c r="AL198" s="40"/>
    </row>
    <row r="199" spans="31:38" x14ac:dyDescent="0.25">
      <c r="AE199" s="396"/>
      <c r="AF199" s="396" t="s">
        <v>74</v>
      </c>
      <c r="AG199" s="396">
        <f>L133+M133+N133</f>
        <v>0</v>
      </c>
      <c r="AH199" s="40"/>
      <c r="AI199" s="40"/>
      <c r="AJ199" s="40"/>
      <c r="AK199" s="40"/>
      <c r="AL199" s="40"/>
    </row>
    <row r="200" spans="31:38" x14ac:dyDescent="0.25">
      <c r="AE200" s="396"/>
      <c r="AF200" s="396" t="s">
        <v>11</v>
      </c>
      <c r="AG200" s="396">
        <f>L134+M134+N134</f>
        <v>0</v>
      </c>
      <c r="AH200" s="40"/>
      <c r="AI200" s="40"/>
      <c r="AJ200" s="40"/>
      <c r="AK200" s="40"/>
      <c r="AL200" s="40"/>
    </row>
    <row r="201" spans="31:38" x14ac:dyDescent="0.25">
      <c r="AE201" s="396"/>
      <c r="AF201" s="396"/>
      <c r="AG201" s="396"/>
      <c r="AH201" s="40"/>
      <c r="AI201" s="40"/>
      <c r="AJ201" s="40"/>
      <c r="AK201" s="40"/>
      <c r="AL201" s="40"/>
    </row>
    <row r="202" spans="31:38" x14ac:dyDescent="0.25">
      <c r="AE202" s="396"/>
      <c r="AF202" s="396"/>
      <c r="AG202" s="396"/>
      <c r="AH202" s="40"/>
      <c r="AI202" s="40"/>
      <c r="AJ202" s="40"/>
      <c r="AK202" s="40"/>
      <c r="AL202" s="40"/>
    </row>
    <row r="203" spans="31:38" x14ac:dyDescent="0.25">
      <c r="AE203" s="396"/>
      <c r="AF203" s="396"/>
      <c r="AG203" s="396"/>
      <c r="AH203" s="40"/>
      <c r="AI203" s="40"/>
      <c r="AJ203" s="40"/>
      <c r="AK203" s="40"/>
      <c r="AL203" s="40"/>
    </row>
    <row r="204" spans="31:38" x14ac:dyDescent="0.25">
      <c r="AE204" s="40"/>
      <c r="AF204" s="40"/>
      <c r="AG204" s="40"/>
      <c r="AH204" s="40"/>
      <c r="AI204" s="40"/>
      <c r="AJ204" s="40"/>
      <c r="AK204" s="40"/>
      <c r="AL204" s="40"/>
    </row>
    <row r="205" spans="31:38" x14ac:dyDescent="0.25">
      <c r="AE205" s="40"/>
      <c r="AF205" s="40"/>
      <c r="AG205" s="40"/>
      <c r="AH205" s="40"/>
      <c r="AI205" s="40"/>
      <c r="AJ205" s="40"/>
      <c r="AK205" s="40"/>
      <c r="AL205" s="40"/>
    </row>
    <row r="206" spans="31:38" x14ac:dyDescent="0.25">
      <c r="AE206" s="40"/>
      <c r="AF206" s="40"/>
      <c r="AG206" s="40"/>
      <c r="AH206" s="40"/>
      <c r="AI206" s="40"/>
      <c r="AJ206" s="40"/>
      <c r="AK206" s="40"/>
      <c r="AL206" s="40"/>
    </row>
    <row r="207" spans="31:38" x14ac:dyDescent="0.25">
      <c r="AE207" s="40"/>
      <c r="AF207" s="40"/>
      <c r="AG207" s="40"/>
      <c r="AH207" s="40"/>
      <c r="AI207" s="40"/>
      <c r="AJ207" s="40"/>
      <c r="AK207" s="40"/>
      <c r="AL207" s="40"/>
    </row>
    <row r="208" spans="31:38" x14ac:dyDescent="0.25">
      <c r="AE208" s="40"/>
      <c r="AF208" s="40"/>
      <c r="AG208" s="40"/>
      <c r="AH208" s="40"/>
      <c r="AI208" s="40"/>
      <c r="AJ208" s="40"/>
      <c r="AK208" s="40"/>
      <c r="AL208" s="40"/>
    </row>
    <row r="209" spans="1:38" x14ac:dyDescent="0.25">
      <c r="AE209" s="40"/>
      <c r="AF209" s="40"/>
      <c r="AG209" s="40"/>
      <c r="AH209" s="40"/>
      <c r="AI209" s="40"/>
      <c r="AJ209" s="40"/>
      <c r="AK209" s="40"/>
      <c r="AL209" s="40"/>
    </row>
    <row r="210" spans="1:38" x14ac:dyDescent="0.25">
      <c r="AE210" s="40"/>
      <c r="AF210" s="40"/>
      <c r="AG210" s="40"/>
      <c r="AH210" s="40"/>
      <c r="AI210" s="40"/>
      <c r="AJ210" s="40"/>
      <c r="AK210" s="40"/>
      <c r="AL210" s="40"/>
    </row>
    <row r="211" spans="1:38" x14ac:dyDescent="0.25">
      <c r="AE211" s="40"/>
      <c r="AF211" s="40"/>
      <c r="AG211" s="40"/>
      <c r="AH211" s="40"/>
      <c r="AI211" s="40"/>
      <c r="AJ211" s="40"/>
      <c r="AK211" s="40"/>
      <c r="AL211" s="40"/>
    </row>
    <row r="212" spans="1:38" x14ac:dyDescent="0.25">
      <c r="AE212" s="40"/>
      <c r="AF212" s="40"/>
      <c r="AG212" s="40"/>
      <c r="AH212" s="40"/>
      <c r="AI212" s="40"/>
      <c r="AJ212" s="40"/>
      <c r="AK212" s="40"/>
      <c r="AL212" s="40"/>
    </row>
    <row r="213" spans="1:38" x14ac:dyDescent="0.25">
      <c r="AE213" s="40"/>
      <c r="AF213" s="40"/>
      <c r="AG213" s="40"/>
      <c r="AH213" s="40"/>
      <c r="AI213" s="40"/>
      <c r="AJ213" s="40"/>
      <c r="AK213" s="40"/>
      <c r="AL213" s="40"/>
    </row>
    <row r="214" spans="1:38" x14ac:dyDescent="0.25">
      <c r="AE214" s="40"/>
      <c r="AF214" s="40"/>
      <c r="AG214" s="40"/>
      <c r="AH214" s="40"/>
      <c r="AI214" s="40"/>
      <c r="AJ214" s="40"/>
      <c r="AK214" s="40"/>
      <c r="AL214" s="40"/>
    </row>
    <row r="215" spans="1:38" x14ac:dyDescent="0.25">
      <c r="AE215" s="40"/>
      <c r="AF215" s="40"/>
      <c r="AG215" s="40"/>
      <c r="AH215" s="40"/>
      <c r="AI215" s="40"/>
      <c r="AJ215" s="40"/>
      <c r="AK215" s="40"/>
      <c r="AL215" s="40"/>
    </row>
    <row r="216" spans="1:38" x14ac:dyDescent="0.25">
      <c r="AE216" s="40"/>
      <c r="AF216" s="40"/>
      <c r="AG216" s="40"/>
      <c r="AH216" s="40"/>
      <c r="AI216" s="40"/>
      <c r="AJ216" s="40"/>
      <c r="AK216" s="40"/>
      <c r="AL216" s="40"/>
    </row>
    <row r="217" spans="1:38" x14ac:dyDescent="0.25">
      <c r="AE217" s="40"/>
      <c r="AF217" s="40"/>
      <c r="AG217" s="40"/>
      <c r="AH217" s="40"/>
      <c r="AI217" s="40"/>
      <c r="AJ217" s="40"/>
      <c r="AK217" s="40"/>
      <c r="AL217" s="40"/>
    </row>
    <row r="218" spans="1:38" x14ac:dyDescent="0.25">
      <c r="AE218" s="40"/>
      <c r="AF218" s="40"/>
      <c r="AG218" s="40"/>
      <c r="AH218" s="40"/>
      <c r="AI218" s="40"/>
      <c r="AJ218" s="40"/>
      <c r="AK218" s="40"/>
      <c r="AL218" s="40"/>
    </row>
    <row r="219" spans="1:38" x14ac:dyDescent="0.25">
      <c r="AE219" s="40"/>
      <c r="AF219" s="40"/>
      <c r="AG219" s="40"/>
      <c r="AH219" s="40"/>
      <c r="AI219" s="40"/>
      <c r="AJ219" s="40"/>
      <c r="AK219" s="40"/>
      <c r="AL219" s="40"/>
    </row>
    <row r="220" spans="1:38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</row>
    <row r="221" spans="1:38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396"/>
      <c r="Q221" s="396"/>
      <c r="R221" s="396"/>
      <c r="S221" s="396"/>
      <c r="T221" s="396"/>
      <c r="U221" s="396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</row>
    <row r="222" spans="1:38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396"/>
      <c r="Q222" s="399"/>
      <c r="R222" s="399" t="s">
        <v>125</v>
      </c>
      <c r="S222" s="399" t="s">
        <v>72</v>
      </c>
      <c r="T222" s="396"/>
      <c r="U222" s="396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</row>
    <row r="223" spans="1:38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396"/>
      <c r="Q223" s="400" t="s">
        <v>68</v>
      </c>
      <c r="R223" s="401">
        <f>L131</f>
        <v>14</v>
      </c>
      <c r="S223" s="401">
        <f>L132+L133</f>
        <v>0</v>
      </c>
      <c r="T223" s="396"/>
      <c r="U223" s="396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</row>
    <row r="224" spans="1:38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396"/>
      <c r="Q224" s="400" t="s">
        <v>69</v>
      </c>
      <c r="R224" s="401">
        <f>M131</f>
        <v>14</v>
      </c>
      <c r="S224" s="401">
        <f>M132+M133</f>
        <v>0</v>
      </c>
      <c r="T224" s="396"/>
      <c r="U224" s="396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</row>
    <row r="225" spans="1:38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396"/>
      <c r="Q225" s="400" t="s">
        <v>70</v>
      </c>
      <c r="R225" s="401">
        <f>N131</f>
        <v>14</v>
      </c>
      <c r="S225" s="401">
        <f>N132+N133</f>
        <v>0</v>
      </c>
      <c r="T225" s="396"/>
      <c r="U225" s="396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</row>
    <row r="226" spans="1:38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396"/>
      <c r="Q226" s="396"/>
      <c r="R226" s="396"/>
      <c r="S226" s="396"/>
      <c r="T226" s="396"/>
      <c r="U226" s="396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</row>
    <row r="227" spans="1:38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396"/>
      <c r="Q227" s="396"/>
      <c r="R227" s="396"/>
      <c r="S227" s="396"/>
      <c r="T227" s="396"/>
      <c r="U227" s="396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</row>
  </sheetData>
  <mergeCells count="75">
    <mergeCell ref="J165:J166"/>
    <mergeCell ref="K165:K166"/>
    <mergeCell ref="B163:C163"/>
    <mergeCell ref="F165:F166"/>
    <mergeCell ref="G165:G166"/>
    <mergeCell ref="H165:H166"/>
    <mergeCell ref="I165:I166"/>
    <mergeCell ref="J161:J162"/>
    <mergeCell ref="K161:K162"/>
    <mergeCell ref="L161:L162"/>
    <mergeCell ref="M161:M162"/>
    <mergeCell ref="N161:N162"/>
    <mergeCell ref="E161:E162"/>
    <mergeCell ref="F161:F162"/>
    <mergeCell ref="G161:G162"/>
    <mergeCell ref="H161:H162"/>
    <mergeCell ref="I161:I162"/>
    <mergeCell ref="B131:C131"/>
    <mergeCell ref="B132:C132"/>
    <mergeCell ref="B133:C133"/>
    <mergeCell ref="B134:C134"/>
    <mergeCell ref="D161:D162"/>
    <mergeCell ref="O126:O128"/>
    <mergeCell ref="D127:D128"/>
    <mergeCell ref="E127:E128"/>
    <mergeCell ref="F127:K127"/>
    <mergeCell ref="B130:C130"/>
    <mergeCell ref="B126:B128"/>
    <mergeCell ref="C126:C128"/>
    <mergeCell ref="D126:K126"/>
    <mergeCell ref="L126:N127"/>
    <mergeCell ref="N51:N52"/>
    <mergeCell ref="B53:C53"/>
    <mergeCell ref="F55:F56"/>
    <mergeCell ref="G55:G56"/>
    <mergeCell ref="H55:H56"/>
    <mergeCell ref="I55:I56"/>
    <mergeCell ref="J55:J56"/>
    <mergeCell ref="K55:K56"/>
    <mergeCell ref="I51:I52"/>
    <mergeCell ref="J51:J52"/>
    <mergeCell ref="K51:K52"/>
    <mergeCell ref="L51:L52"/>
    <mergeCell ref="M51:M52"/>
    <mergeCell ref="D51:D52"/>
    <mergeCell ref="E51:E52"/>
    <mergeCell ref="F51:F52"/>
    <mergeCell ref="G51:G52"/>
    <mergeCell ref="H51:H52"/>
    <mergeCell ref="B1:AC1"/>
    <mergeCell ref="D4:E4"/>
    <mergeCell ref="B2:O2"/>
    <mergeCell ref="B20:C20"/>
    <mergeCell ref="B21:C21"/>
    <mergeCell ref="B10:AD10"/>
    <mergeCell ref="B11:AD11"/>
    <mergeCell ref="B22:C22"/>
    <mergeCell ref="B23:C23"/>
    <mergeCell ref="B24:C24"/>
    <mergeCell ref="B13:O13"/>
    <mergeCell ref="B14:N14"/>
    <mergeCell ref="B15:O15"/>
    <mergeCell ref="B16:B18"/>
    <mergeCell ref="C16:C18"/>
    <mergeCell ref="D16:K16"/>
    <mergeCell ref="L16:N17"/>
    <mergeCell ref="O16:O18"/>
    <mergeCell ref="D17:D18"/>
    <mergeCell ref="E17:E18"/>
    <mergeCell ref="F17:K17"/>
    <mergeCell ref="B119:AD119"/>
    <mergeCell ref="B120:AD120"/>
    <mergeCell ref="B123:O123"/>
    <mergeCell ref="B124:N124"/>
    <mergeCell ref="B125:O125"/>
  </mergeCells>
  <conditionalFormatting sqref="C41">
    <cfRule type="cellIs" dxfId="906" priority="333" operator="equal">
      <formula>1</formula>
    </cfRule>
  </conditionalFormatting>
  <conditionalFormatting sqref="C42">
    <cfRule type="cellIs" dxfId="905" priority="332" operator="equal">
      <formula>0</formula>
    </cfRule>
  </conditionalFormatting>
  <conditionalFormatting sqref="C43">
    <cfRule type="cellIs" dxfId="904" priority="331" operator="equal">
      <formula>"J"</formula>
    </cfRule>
  </conditionalFormatting>
  <conditionalFormatting sqref="C44">
    <cfRule type="cellIs" dxfId="903" priority="330" operator="equal">
      <formula>"V"</formula>
    </cfRule>
  </conditionalFormatting>
  <conditionalFormatting sqref="D26:N28 D29:E32 L29:N32 F29:K35 F37:K39">
    <cfRule type="cellIs" dxfId="902" priority="325" operator="equal">
      <formula>"V"</formula>
    </cfRule>
    <cfRule type="cellIs" dxfId="901" priority="326" operator="equal">
      <formula>"V"</formula>
    </cfRule>
    <cfRule type="cellIs" dxfId="900" priority="327" operator="equal">
      <formula>"J"</formula>
    </cfRule>
    <cfRule type="cellIs" dxfId="899" priority="328" operator="equal">
      <formula>0</formula>
    </cfRule>
    <cfRule type="cellIs" dxfId="898" priority="329" operator="equal">
      <formula>1</formula>
    </cfRule>
  </conditionalFormatting>
  <conditionalFormatting sqref="B26:B39">
    <cfRule type="expression" dxfId="897" priority="334">
      <formula>COUNTIF($E394:$P394,"1")</formula>
    </cfRule>
  </conditionalFormatting>
  <conditionalFormatting sqref="C26:C39">
    <cfRule type="expression" dxfId="896" priority="335">
      <formula>COUNTIF($E634:$P634,"1")</formula>
    </cfRule>
  </conditionalFormatting>
  <conditionalFormatting sqref="D33:E35 L33:N35 D37:E39 L37:N39">
    <cfRule type="cellIs" dxfId="895" priority="320" operator="equal">
      <formula>"V"</formula>
    </cfRule>
    <cfRule type="cellIs" dxfId="894" priority="321" operator="equal">
      <formula>"V"</formula>
    </cfRule>
    <cfRule type="cellIs" dxfId="893" priority="322" operator="equal">
      <formula>"J"</formula>
    </cfRule>
    <cfRule type="cellIs" dxfId="892" priority="323" operator="equal">
      <formula>0</formula>
    </cfRule>
    <cfRule type="cellIs" dxfId="891" priority="324" operator="equal">
      <formula>1</formula>
    </cfRule>
  </conditionalFormatting>
  <conditionalFormatting sqref="D36">
    <cfRule type="cellIs" dxfId="890" priority="317" operator="equal">
      <formula>"J"</formula>
    </cfRule>
    <cfRule type="cellIs" dxfId="889" priority="318" operator="equal">
      <formula>1</formula>
    </cfRule>
    <cfRule type="cellIs" dxfId="888" priority="319" operator="equal">
      <formula>0</formula>
    </cfRule>
  </conditionalFormatting>
  <conditionalFormatting sqref="E36">
    <cfRule type="cellIs" dxfId="887" priority="314" operator="equal">
      <formula>"J"</formula>
    </cfRule>
    <cfRule type="cellIs" dxfId="886" priority="315" operator="equal">
      <formula>1</formula>
    </cfRule>
    <cfRule type="cellIs" dxfId="885" priority="316" operator="equal">
      <formula>0</formula>
    </cfRule>
  </conditionalFormatting>
  <conditionalFormatting sqref="L36">
    <cfRule type="cellIs" dxfId="884" priority="311" operator="equal">
      <formula>"J"</formula>
    </cfRule>
    <cfRule type="cellIs" dxfId="883" priority="312" operator="equal">
      <formula>1</formula>
    </cfRule>
    <cfRule type="cellIs" dxfId="882" priority="313" operator="equal">
      <formula>0</formula>
    </cfRule>
  </conditionalFormatting>
  <conditionalFormatting sqref="M36">
    <cfRule type="cellIs" dxfId="881" priority="308" operator="equal">
      <formula>"J"</formula>
    </cfRule>
    <cfRule type="cellIs" dxfId="880" priority="309" operator="equal">
      <formula>1</formula>
    </cfRule>
    <cfRule type="cellIs" dxfId="879" priority="310" operator="equal">
      <formula>0</formula>
    </cfRule>
  </conditionalFormatting>
  <conditionalFormatting sqref="N36">
    <cfRule type="cellIs" dxfId="878" priority="305" operator="equal">
      <formula>"J"</formula>
    </cfRule>
    <cfRule type="cellIs" dxfId="877" priority="306" operator="equal">
      <formula>1</formula>
    </cfRule>
    <cfRule type="cellIs" dxfId="876" priority="307" operator="equal">
      <formula>0</formula>
    </cfRule>
  </conditionalFormatting>
  <conditionalFormatting sqref="F36">
    <cfRule type="cellIs" dxfId="875" priority="302" operator="equal">
      <formula>"J"</formula>
    </cfRule>
    <cfRule type="cellIs" dxfId="874" priority="303" operator="equal">
      <formula>1</formula>
    </cfRule>
    <cfRule type="cellIs" dxfId="873" priority="304" operator="equal">
      <formula>0</formula>
    </cfRule>
  </conditionalFormatting>
  <conditionalFormatting sqref="G36">
    <cfRule type="cellIs" dxfId="872" priority="299" operator="equal">
      <formula>"J"</formula>
    </cfRule>
    <cfRule type="cellIs" dxfId="871" priority="300" operator="equal">
      <formula>1</formula>
    </cfRule>
    <cfRule type="cellIs" dxfId="870" priority="301" operator="equal">
      <formula>0</formula>
    </cfRule>
  </conditionalFormatting>
  <conditionalFormatting sqref="H36">
    <cfRule type="cellIs" dxfId="869" priority="296" operator="equal">
      <formula>"J"</formula>
    </cfRule>
    <cfRule type="cellIs" dxfId="868" priority="297" operator="equal">
      <formula>1</formula>
    </cfRule>
    <cfRule type="cellIs" dxfId="867" priority="298" operator="equal">
      <formula>0</formula>
    </cfRule>
  </conditionalFormatting>
  <conditionalFormatting sqref="I36">
    <cfRule type="cellIs" dxfId="866" priority="293" operator="equal">
      <formula>"J"</formula>
    </cfRule>
    <cfRule type="cellIs" dxfId="865" priority="294" operator="equal">
      <formula>1</formula>
    </cfRule>
    <cfRule type="cellIs" dxfId="864" priority="295" operator="equal">
      <formula>0</formula>
    </cfRule>
  </conditionalFormatting>
  <conditionalFormatting sqref="J36">
    <cfRule type="cellIs" dxfId="863" priority="290" operator="equal">
      <formula>"J"</formula>
    </cfRule>
    <cfRule type="cellIs" dxfId="862" priority="291" operator="equal">
      <formula>1</formula>
    </cfRule>
    <cfRule type="cellIs" dxfId="861" priority="292" operator="equal">
      <formula>0</formula>
    </cfRule>
  </conditionalFormatting>
  <conditionalFormatting sqref="K36">
    <cfRule type="cellIs" dxfId="860" priority="287" operator="equal">
      <formula>"J"</formula>
    </cfRule>
    <cfRule type="cellIs" dxfId="859" priority="288" operator="equal">
      <formula>1</formula>
    </cfRule>
    <cfRule type="cellIs" dxfId="858" priority="289" operator="equal">
      <formula>0</formula>
    </cfRule>
  </conditionalFormatting>
  <conditionalFormatting sqref="C151">
    <cfRule type="cellIs" dxfId="857" priority="284" operator="equal">
      <formula>1</formula>
    </cfRule>
  </conditionalFormatting>
  <conditionalFormatting sqref="C152">
    <cfRule type="cellIs" dxfId="856" priority="283" operator="equal">
      <formula>0</formula>
    </cfRule>
  </conditionalFormatting>
  <conditionalFormatting sqref="C153">
    <cfRule type="cellIs" dxfId="855" priority="282" operator="equal">
      <formula>"J"</formula>
    </cfRule>
  </conditionalFormatting>
  <conditionalFormatting sqref="C154">
    <cfRule type="cellIs" dxfId="854" priority="281" operator="equal">
      <formula>"V"</formula>
    </cfRule>
  </conditionalFormatting>
  <conditionalFormatting sqref="D136:N138 D139:E142 L139:N142 F149:K149 F139:K143 F145:K145">
    <cfRule type="cellIs" dxfId="853" priority="276" operator="equal">
      <formula>"V"</formula>
    </cfRule>
    <cfRule type="cellIs" dxfId="852" priority="277" operator="equal">
      <formula>"V"</formula>
    </cfRule>
    <cfRule type="cellIs" dxfId="851" priority="278" operator="equal">
      <formula>"J"</formula>
    </cfRule>
    <cfRule type="cellIs" dxfId="850" priority="279" operator="equal">
      <formula>0</formula>
    </cfRule>
    <cfRule type="cellIs" dxfId="849" priority="280" operator="equal">
      <formula>1</formula>
    </cfRule>
  </conditionalFormatting>
  <conditionalFormatting sqref="B136:B149">
    <cfRule type="expression" dxfId="848" priority="285">
      <formula>COUNTIF($E504:$P504,"1")</formula>
    </cfRule>
  </conditionalFormatting>
  <conditionalFormatting sqref="C136:C149">
    <cfRule type="expression" dxfId="847" priority="286">
      <formula>COUNTIF($E744:$P744,"1")</formula>
    </cfRule>
  </conditionalFormatting>
  <conditionalFormatting sqref="D149:E149 L149:N149">
    <cfRule type="cellIs" dxfId="846" priority="271" operator="equal">
      <formula>"V"</formula>
    </cfRule>
    <cfRule type="cellIs" dxfId="845" priority="272" operator="equal">
      <formula>"V"</formula>
    </cfRule>
    <cfRule type="cellIs" dxfId="844" priority="273" operator="equal">
      <formula>"J"</formula>
    </cfRule>
    <cfRule type="cellIs" dxfId="843" priority="274" operator="equal">
      <formula>0</formula>
    </cfRule>
    <cfRule type="cellIs" dxfId="842" priority="275" operator="equal">
      <formula>1</formula>
    </cfRule>
  </conditionalFormatting>
  <conditionalFormatting sqref="D145">
    <cfRule type="cellIs" dxfId="841" priority="266" operator="equal">
      <formula>"V"</formula>
    </cfRule>
    <cfRule type="cellIs" dxfId="840" priority="267" operator="equal">
      <formula>"V"</formula>
    </cfRule>
    <cfRule type="cellIs" dxfId="839" priority="268" operator="equal">
      <formula>"J"</formula>
    </cfRule>
    <cfRule type="cellIs" dxfId="838" priority="269" operator="equal">
      <formula>0</formula>
    </cfRule>
    <cfRule type="cellIs" dxfId="837" priority="270" operator="equal">
      <formula>1</formula>
    </cfRule>
  </conditionalFormatting>
  <conditionalFormatting sqref="E145">
    <cfRule type="cellIs" dxfId="836" priority="261" operator="equal">
      <formula>"V"</formula>
    </cfRule>
    <cfRule type="cellIs" dxfId="835" priority="262" operator="equal">
      <formula>"V"</formula>
    </cfRule>
    <cfRule type="cellIs" dxfId="834" priority="263" operator="equal">
      <formula>"J"</formula>
    </cfRule>
    <cfRule type="cellIs" dxfId="833" priority="264" operator="equal">
      <formula>0</formula>
    </cfRule>
    <cfRule type="cellIs" dxfId="832" priority="265" operator="equal">
      <formula>1</formula>
    </cfRule>
  </conditionalFormatting>
  <conditionalFormatting sqref="L145">
    <cfRule type="cellIs" dxfId="831" priority="256" operator="equal">
      <formula>"V"</formula>
    </cfRule>
    <cfRule type="cellIs" dxfId="830" priority="257" operator="equal">
      <formula>"V"</formula>
    </cfRule>
    <cfRule type="cellIs" dxfId="829" priority="258" operator="equal">
      <formula>"J"</formula>
    </cfRule>
    <cfRule type="cellIs" dxfId="828" priority="259" operator="equal">
      <formula>0</formula>
    </cfRule>
    <cfRule type="cellIs" dxfId="827" priority="260" operator="equal">
      <formula>1</formula>
    </cfRule>
  </conditionalFormatting>
  <conditionalFormatting sqref="M145">
    <cfRule type="cellIs" dxfId="826" priority="251" operator="equal">
      <formula>"V"</formula>
    </cfRule>
    <cfRule type="cellIs" dxfId="825" priority="252" operator="equal">
      <formula>"V"</formula>
    </cfRule>
    <cfRule type="cellIs" dxfId="824" priority="253" operator="equal">
      <formula>"J"</formula>
    </cfRule>
    <cfRule type="cellIs" dxfId="823" priority="254" operator="equal">
      <formula>0</formula>
    </cfRule>
    <cfRule type="cellIs" dxfId="822" priority="255" operator="equal">
      <formula>1</formula>
    </cfRule>
  </conditionalFormatting>
  <conditionalFormatting sqref="N145">
    <cfRule type="cellIs" dxfId="821" priority="246" operator="equal">
      <formula>"V"</formula>
    </cfRule>
    <cfRule type="cellIs" dxfId="820" priority="247" operator="equal">
      <formula>"V"</formula>
    </cfRule>
    <cfRule type="cellIs" dxfId="819" priority="248" operator="equal">
      <formula>"J"</formula>
    </cfRule>
    <cfRule type="cellIs" dxfId="818" priority="249" operator="equal">
      <formula>0</formula>
    </cfRule>
    <cfRule type="cellIs" dxfId="817" priority="250" operator="equal">
      <formula>1</formula>
    </cfRule>
  </conditionalFormatting>
  <conditionalFormatting sqref="D148">
    <cfRule type="cellIs" dxfId="816" priority="241" operator="equal">
      <formula>"V"</formula>
    </cfRule>
    <cfRule type="cellIs" dxfId="815" priority="242" operator="equal">
      <formula>"V"</formula>
    </cfRule>
    <cfRule type="cellIs" dxfId="814" priority="243" operator="equal">
      <formula>"J"</formula>
    </cfRule>
    <cfRule type="cellIs" dxfId="813" priority="244" operator="equal">
      <formula>0</formula>
    </cfRule>
    <cfRule type="cellIs" dxfId="812" priority="245" operator="equal">
      <formula>1</formula>
    </cfRule>
  </conditionalFormatting>
  <conditionalFormatting sqref="E148">
    <cfRule type="cellIs" dxfId="811" priority="236" operator="equal">
      <formula>"V"</formula>
    </cfRule>
    <cfRule type="cellIs" dxfId="810" priority="237" operator="equal">
      <formula>"V"</formula>
    </cfRule>
    <cfRule type="cellIs" dxfId="809" priority="238" operator="equal">
      <formula>"J"</formula>
    </cfRule>
    <cfRule type="cellIs" dxfId="808" priority="239" operator="equal">
      <formula>0</formula>
    </cfRule>
    <cfRule type="cellIs" dxfId="807" priority="240" operator="equal">
      <formula>1</formula>
    </cfRule>
  </conditionalFormatting>
  <conditionalFormatting sqref="F148">
    <cfRule type="cellIs" dxfId="806" priority="231" operator="equal">
      <formula>"V"</formula>
    </cfRule>
    <cfRule type="cellIs" dxfId="805" priority="232" operator="equal">
      <formula>"V"</formula>
    </cfRule>
    <cfRule type="cellIs" dxfId="804" priority="233" operator="equal">
      <formula>"J"</formula>
    </cfRule>
    <cfRule type="cellIs" dxfId="803" priority="234" operator="equal">
      <formula>0</formula>
    </cfRule>
    <cfRule type="cellIs" dxfId="802" priority="235" operator="equal">
      <formula>1</formula>
    </cfRule>
  </conditionalFormatting>
  <conditionalFormatting sqref="G148">
    <cfRule type="cellIs" dxfId="801" priority="226" operator="equal">
      <formula>"V"</formula>
    </cfRule>
    <cfRule type="cellIs" dxfId="800" priority="227" operator="equal">
      <formula>"V"</formula>
    </cfRule>
    <cfRule type="cellIs" dxfId="799" priority="228" operator="equal">
      <formula>"J"</formula>
    </cfRule>
    <cfRule type="cellIs" dxfId="798" priority="229" operator="equal">
      <formula>0</formula>
    </cfRule>
    <cfRule type="cellIs" dxfId="797" priority="230" operator="equal">
      <formula>1</formula>
    </cfRule>
  </conditionalFormatting>
  <conditionalFormatting sqref="H148">
    <cfRule type="cellIs" dxfId="796" priority="221" operator="equal">
      <formula>"V"</formula>
    </cfRule>
    <cfRule type="cellIs" dxfId="795" priority="222" operator="equal">
      <formula>"V"</formula>
    </cfRule>
    <cfRule type="cellIs" dxfId="794" priority="223" operator="equal">
      <formula>"J"</formula>
    </cfRule>
    <cfRule type="cellIs" dxfId="793" priority="224" operator="equal">
      <formula>0</formula>
    </cfRule>
    <cfRule type="cellIs" dxfId="792" priority="225" operator="equal">
      <formula>1</formula>
    </cfRule>
  </conditionalFormatting>
  <conditionalFormatting sqref="I148">
    <cfRule type="cellIs" dxfId="791" priority="216" operator="equal">
      <formula>"V"</formula>
    </cfRule>
    <cfRule type="cellIs" dxfId="790" priority="217" operator="equal">
      <formula>"V"</formula>
    </cfRule>
    <cfRule type="cellIs" dxfId="789" priority="218" operator="equal">
      <formula>"J"</formula>
    </cfRule>
    <cfRule type="cellIs" dxfId="788" priority="219" operator="equal">
      <formula>0</formula>
    </cfRule>
    <cfRule type="cellIs" dxfId="787" priority="220" operator="equal">
      <formula>1</formula>
    </cfRule>
  </conditionalFormatting>
  <conditionalFormatting sqref="J148">
    <cfRule type="cellIs" dxfId="786" priority="211" operator="equal">
      <formula>"V"</formula>
    </cfRule>
    <cfRule type="cellIs" dxfId="785" priority="212" operator="equal">
      <formula>"V"</formula>
    </cfRule>
    <cfRule type="cellIs" dxfId="784" priority="213" operator="equal">
      <formula>"J"</formula>
    </cfRule>
    <cfRule type="cellIs" dxfId="783" priority="214" operator="equal">
      <formula>0</formula>
    </cfRule>
    <cfRule type="cellIs" dxfId="782" priority="215" operator="equal">
      <formula>1</formula>
    </cfRule>
  </conditionalFormatting>
  <conditionalFormatting sqref="K148">
    <cfRule type="cellIs" dxfId="781" priority="206" operator="equal">
      <formula>"V"</formula>
    </cfRule>
    <cfRule type="cellIs" dxfId="780" priority="207" operator="equal">
      <formula>"V"</formula>
    </cfRule>
    <cfRule type="cellIs" dxfId="779" priority="208" operator="equal">
      <formula>"J"</formula>
    </cfRule>
    <cfRule type="cellIs" dxfId="778" priority="209" operator="equal">
      <formula>0</formula>
    </cfRule>
    <cfRule type="cellIs" dxfId="777" priority="210" operator="equal">
      <formula>1</formula>
    </cfRule>
  </conditionalFormatting>
  <conditionalFormatting sqref="L148">
    <cfRule type="cellIs" dxfId="776" priority="201" operator="equal">
      <formula>"V"</formula>
    </cfRule>
    <cfRule type="cellIs" dxfId="775" priority="202" operator="equal">
      <formula>"V"</formula>
    </cfRule>
    <cfRule type="cellIs" dxfId="774" priority="203" operator="equal">
      <formula>"J"</formula>
    </cfRule>
    <cfRule type="cellIs" dxfId="773" priority="204" operator="equal">
      <formula>0</formula>
    </cfRule>
    <cfRule type="cellIs" dxfId="772" priority="205" operator="equal">
      <formula>1</formula>
    </cfRule>
  </conditionalFormatting>
  <conditionalFormatting sqref="M148">
    <cfRule type="cellIs" dxfId="771" priority="196" operator="equal">
      <formula>"V"</formula>
    </cfRule>
    <cfRule type="cellIs" dxfId="770" priority="197" operator="equal">
      <formula>"V"</formula>
    </cfRule>
    <cfRule type="cellIs" dxfId="769" priority="198" operator="equal">
      <formula>"J"</formula>
    </cfRule>
    <cfRule type="cellIs" dxfId="768" priority="199" operator="equal">
      <formula>0</formula>
    </cfRule>
    <cfRule type="cellIs" dxfId="767" priority="200" operator="equal">
      <formula>1</formula>
    </cfRule>
  </conditionalFormatting>
  <conditionalFormatting sqref="N148">
    <cfRule type="cellIs" dxfId="766" priority="191" operator="equal">
      <formula>"V"</formula>
    </cfRule>
    <cfRule type="cellIs" dxfId="765" priority="192" operator="equal">
      <formula>"V"</formula>
    </cfRule>
    <cfRule type="cellIs" dxfId="764" priority="193" operator="equal">
      <formula>"J"</formula>
    </cfRule>
    <cfRule type="cellIs" dxfId="763" priority="194" operator="equal">
      <formula>0</formula>
    </cfRule>
    <cfRule type="cellIs" dxfId="762" priority="195" operator="equal">
      <formula>1</formula>
    </cfRule>
  </conditionalFormatting>
  <conditionalFormatting sqref="D143">
    <cfRule type="cellIs" dxfId="761" priority="186" operator="equal">
      <formula>"V"</formula>
    </cfRule>
    <cfRule type="cellIs" dxfId="760" priority="187" operator="equal">
      <formula>"V"</formula>
    </cfRule>
    <cfRule type="cellIs" dxfId="759" priority="188" operator="equal">
      <formula>"J"</formula>
    </cfRule>
    <cfRule type="cellIs" dxfId="758" priority="189" operator="equal">
      <formula>0</formula>
    </cfRule>
    <cfRule type="cellIs" dxfId="757" priority="190" operator="equal">
      <formula>1</formula>
    </cfRule>
  </conditionalFormatting>
  <conditionalFormatting sqref="E143">
    <cfRule type="cellIs" dxfId="756" priority="181" operator="equal">
      <formula>"V"</formula>
    </cfRule>
    <cfRule type="cellIs" dxfId="755" priority="182" operator="equal">
      <formula>"V"</formula>
    </cfRule>
    <cfRule type="cellIs" dxfId="754" priority="183" operator="equal">
      <formula>"J"</formula>
    </cfRule>
    <cfRule type="cellIs" dxfId="753" priority="184" operator="equal">
      <formula>0</formula>
    </cfRule>
    <cfRule type="cellIs" dxfId="752" priority="185" operator="equal">
      <formula>1</formula>
    </cfRule>
  </conditionalFormatting>
  <conditionalFormatting sqref="L143">
    <cfRule type="cellIs" dxfId="751" priority="176" operator="equal">
      <formula>"V"</formula>
    </cfRule>
    <cfRule type="cellIs" dxfId="750" priority="177" operator="equal">
      <formula>"V"</formula>
    </cfRule>
    <cfRule type="cellIs" dxfId="749" priority="178" operator="equal">
      <formula>"J"</formula>
    </cfRule>
    <cfRule type="cellIs" dxfId="748" priority="179" operator="equal">
      <formula>0</formula>
    </cfRule>
    <cfRule type="cellIs" dxfId="747" priority="180" operator="equal">
      <formula>1</formula>
    </cfRule>
  </conditionalFormatting>
  <conditionalFormatting sqref="M143">
    <cfRule type="cellIs" dxfId="746" priority="171" operator="equal">
      <formula>"V"</formula>
    </cfRule>
    <cfRule type="cellIs" dxfId="745" priority="172" operator="equal">
      <formula>"V"</formula>
    </cfRule>
    <cfRule type="cellIs" dxfId="744" priority="173" operator="equal">
      <formula>"J"</formula>
    </cfRule>
    <cfRule type="cellIs" dxfId="743" priority="174" operator="equal">
      <formula>0</formula>
    </cfRule>
    <cfRule type="cellIs" dxfId="742" priority="175" operator="equal">
      <formula>1</formula>
    </cfRule>
  </conditionalFormatting>
  <conditionalFormatting sqref="N143">
    <cfRule type="cellIs" dxfId="741" priority="166" operator="equal">
      <formula>"V"</formula>
    </cfRule>
    <cfRule type="cellIs" dxfId="740" priority="167" operator="equal">
      <formula>"V"</formula>
    </cfRule>
    <cfRule type="cellIs" dxfId="739" priority="168" operator="equal">
      <formula>"J"</formula>
    </cfRule>
    <cfRule type="cellIs" dxfId="738" priority="169" operator="equal">
      <formula>0</formula>
    </cfRule>
    <cfRule type="cellIs" dxfId="737" priority="170" operator="equal">
      <formula>1</formula>
    </cfRule>
  </conditionalFormatting>
  <conditionalFormatting sqref="D146">
    <cfRule type="cellIs" dxfId="736" priority="161" operator="equal">
      <formula>"V"</formula>
    </cfRule>
    <cfRule type="cellIs" dxfId="735" priority="162" operator="equal">
      <formula>"V"</formula>
    </cfRule>
    <cfRule type="cellIs" dxfId="734" priority="163" operator="equal">
      <formula>"J"</formula>
    </cfRule>
    <cfRule type="cellIs" dxfId="733" priority="164" operator="equal">
      <formula>0</formula>
    </cfRule>
    <cfRule type="cellIs" dxfId="732" priority="165" operator="equal">
      <formula>1</formula>
    </cfRule>
  </conditionalFormatting>
  <conditionalFormatting sqref="L146">
    <cfRule type="cellIs" dxfId="731" priority="156" operator="equal">
      <formula>"V"</formula>
    </cfRule>
    <cfRule type="cellIs" dxfId="730" priority="157" operator="equal">
      <formula>"V"</formula>
    </cfRule>
    <cfRule type="cellIs" dxfId="729" priority="158" operator="equal">
      <formula>"J"</formula>
    </cfRule>
    <cfRule type="cellIs" dxfId="728" priority="159" operator="equal">
      <formula>0</formula>
    </cfRule>
    <cfRule type="cellIs" dxfId="727" priority="160" operator="equal">
      <formula>1</formula>
    </cfRule>
  </conditionalFormatting>
  <conditionalFormatting sqref="M146">
    <cfRule type="cellIs" dxfId="726" priority="151" operator="equal">
      <formula>"V"</formula>
    </cfRule>
    <cfRule type="cellIs" dxfId="725" priority="152" operator="equal">
      <formula>"V"</formula>
    </cfRule>
    <cfRule type="cellIs" dxfId="724" priority="153" operator="equal">
      <formula>"J"</formula>
    </cfRule>
    <cfRule type="cellIs" dxfId="723" priority="154" operator="equal">
      <formula>0</formula>
    </cfRule>
    <cfRule type="cellIs" dxfId="722" priority="155" operator="equal">
      <formula>1</formula>
    </cfRule>
  </conditionalFormatting>
  <conditionalFormatting sqref="E146">
    <cfRule type="cellIs" dxfId="721" priority="146" operator="equal">
      <formula>"V"</formula>
    </cfRule>
    <cfRule type="cellIs" dxfId="720" priority="147" operator="equal">
      <formula>"V"</formula>
    </cfRule>
    <cfRule type="cellIs" dxfId="719" priority="148" operator="equal">
      <formula>"J"</formula>
    </cfRule>
    <cfRule type="cellIs" dxfId="718" priority="149" operator="equal">
      <formula>0</formula>
    </cfRule>
    <cfRule type="cellIs" dxfId="717" priority="150" operator="equal">
      <formula>1</formula>
    </cfRule>
  </conditionalFormatting>
  <conditionalFormatting sqref="F146">
    <cfRule type="cellIs" dxfId="716" priority="141" operator="equal">
      <formula>"V"</formula>
    </cfRule>
    <cfRule type="cellIs" dxfId="715" priority="142" operator="equal">
      <formula>"V"</formula>
    </cfRule>
    <cfRule type="cellIs" dxfId="714" priority="143" operator="equal">
      <formula>"J"</formula>
    </cfRule>
    <cfRule type="cellIs" dxfId="713" priority="144" operator="equal">
      <formula>0</formula>
    </cfRule>
    <cfRule type="cellIs" dxfId="712" priority="145" operator="equal">
      <formula>1</formula>
    </cfRule>
  </conditionalFormatting>
  <conditionalFormatting sqref="G146">
    <cfRule type="cellIs" dxfId="711" priority="136" operator="equal">
      <formula>"V"</formula>
    </cfRule>
    <cfRule type="cellIs" dxfId="710" priority="137" operator="equal">
      <formula>"V"</formula>
    </cfRule>
    <cfRule type="cellIs" dxfId="709" priority="138" operator="equal">
      <formula>"J"</formula>
    </cfRule>
    <cfRule type="cellIs" dxfId="708" priority="139" operator="equal">
      <formula>0</formula>
    </cfRule>
    <cfRule type="cellIs" dxfId="707" priority="140" operator="equal">
      <formula>1</formula>
    </cfRule>
  </conditionalFormatting>
  <conditionalFormatting sqref="H146">
    <cfRule type="cellIs" dxfId="706" priority="131" operator="equal">
      <formula>"V"</formula>
    </cfRule>
    <cfRule type="cellIs" dxfId="705" priority="132" operator="equal">
      <formula>"V"</formula>
    </cfRule>
    <cfRule type="cellIs" dxfId="704" priority="133" operator="equal">
      <formula>"J"</formula>
    </cfRule>
    <cfRule type="cellIs" dxfId="703" priority="134" operator="equal">
      <formula>0</formula>
    </cfRule>
    <cfRule type="cellIs" dxfId="702" priority="135" operator="equal">
      <formula>1</formula>
    </cfRule>
  </conditionalFormatting>
  <conditionalFormatting sqref="I146">
    <cfRule type="cellIs" dxfId="701" priority="126" operator="equal">
      <formula>"V"</formula>
    </cfRule>
    <cfRule type="cellIs" dxfId="700" priority="127" operator="equal">
      <formula>"V"</formula>
    </cfRule>
    <cfRule type="cellIs" dxfId="699" priority="128" operator="equal">
      <formula>"J"</formula>
    </cfRule>
    <cfRule type="cellIs" dxfId="698" priority="129" operator="equal">
      <formula>0</formula>
    </cfRule>
    <cfRule type="cellIs" dxfId="697" priority="130" operator="equal">
      <formula>1</formula>
    </cfRule>
  </conditionalFormatting>
  <conditionalFormatting sqref="J146">
    <cfRule type="cellIs" dxfId="696" priority="121" operator="equal">
      <formula>"V"</formula>
    </cfRule>
    <cfRule type="cellIs" dxfId="695" priority="122" operator="equal">
      <formula>"V"</formula>
    </cfRule>
    <cfRule type="cellIs" dxfId="694" priority="123" operator="equal">
      <formula>"J"</formula>
    </cfRule>
    <cfRule type="cellIs" dxfId="693" priority="124" operator="equal">
      <formula>0</formula>
    </cfRule>
    <cfRule type="cellIs" dxfId="692" priority="125" operator="equal">
      <formula>1</formula>
    </cfRule>
  </conditionalFormatting>
  <conditionalFormatting sqref="K146">
    <cfRule type="cellIs" dxfId="691" priority="116" operator="equal">
      <formula>"V"</formula>
    </cfRule>
    <cfRule type="cellIs" dxfId="690" priority="117" operator="equal">
      <formula>"V"</formula>
    </cfRule>
    <cfRule type="cellIs" dxfId="689" priority="118" operator="equal">
      <formula>"J"</formula>
    </cfRule>
    <cfRule type="cellIs" dxfId="688" priority="119" operator="equal">
      <formula>0</formula>
    </cfRule>
    <cfRule type="cellIs" dxfId="687" priority="120" operator="equal">
      <formula>1</formula>
    </cfRule>
  </conditionalFormatting>
  <conditionalFormatting sqref="N146">
    <cfRule type="cellIs" dxfId="686" priority="111" operator="equal">
      <formula>"V"</formula>
    </cfRule>
    <cfRule type="cellIs" dxfId="685" priority="112" operator="equal">
      <formula>"V"</formula>
    </cfRule>
    <cfRule type="cellIs" dxfId="684" priority="113" operator="equal">
      <formula>"J"</formula>
    </cfRule>
    <cfRule type="cellIs" dxfId="683" priority="114" operator="equal">
      <formula>0</formula>
    </cfRule>
    <cfRule type="cellIs" dxfId="682" priority="115" operator="equal">
      <formula>1</formula>
    </cfRule>
  </conditionalFormatting>
  <conditionalFormatting sqref="D147">
    <cfRule type="cellIs" dxfId="681" priority="106" operator="equal">
      <formula>"V"</formula>
    </cfRule>
    <cfRule type="cellIs" dxfId="680" priority="107" operator="equal">
      <formula>"V"</formula>
    </cfRule>
    <cfRule type="cellIs" dxfId="679" priority="108" operator="equal">
      <formula>"J"</formula>
    </cfRule>
    <cfRule type="cellIs" dxfId="678" priority="109" operator="equal">
      <formula>0</formula>
    </cfRule>
    <cfRule type="cellIs" dxfId="677" priority="110" operator="equal">
      <formula>1</formula>
    </cfRule>
  </conditionalFormatting>
  <conditionalFormatting sqref="E147">
    <cfRule type="cellIs" dxfId="676" priority="101" operator="equal">
      <formula>"V"</formula>
    </cfRule>
    <cfRule type="cellIs" dxfId="675" priority="102" operator="equal">
      <formula>"V"</formula>
    </cfRule>
    <cfRule type="cellIs" dxfId="674" priority="103" operator="equal">
      <formula>"J"</formula>
    </cfRule>
    <cfRule type="cellIs" dxfId="673" priority="104" operator="equal">
      <formula>0</formula>
    </cfRule>
    <cfRule type="cellIs" dxfId="672" priority="105" operator="equal">
      <formula>1</formula>
    </cfRule>
  </conditionalFormatting>
  <conditionalFormatting sqref="F147">
    <cfRule type="cellIs" dxfId="671" priority="96" operator="equal">
      <formula>"V"</formula>
    </cfRule>
    <cfRule type="cellIs" dxfId="670" priority="97" operator="equal">
      <formula>"V"</formula>
    </cfRule>
    <cfRule type="cellIs" dxfId="669" priority="98" operator="equal">
      <formula>"J"</formula>
    </cfRule>
    <cfRule type="cellIs" dxfId="668" priority="99" operator="equal">
      <formula>0</formula>
    </cfRule>
    <cfRule type="cellIs" dxfId="667" priority="100" operator="equal">
      <formula>1</formula>
    </cfRule>
  </conditionalFormatting>
  <conditionalFormatting sqref="G147">
    <cfRule type="cellIs" dxfId="666" priority="91" operator="equal">
      <formula>"V"</formula>
    </cfRule>
    <cfRule type="cellIs" dxfId="665" priority="92" operator="equal">
      <formula>"V"</formula>
    </cfRule>
    <cfRule type="cellIs" dxfId="664" priority="93" operator="equal">
      <formula>"J"</formula>
    </cfRule>
    <cfRule type="cellIs" dxfId="663" priority="94" operator="equal">
      <formula>0</formula>
    </cfRule>
    <cfRule type="cellIs" dxfId="662" priority="95" operator="equal">
      <formula>1</formula>
    </cfRule>
  </conditionalFormatting>
  <conditionalFormatting sqref="H147">
    <cfRule type="cellIs" dxfId="661" priority="86" operator="equal">
      <formula>"V"</formula>
    </cfRule>
    <cfRule type="cellIs" dxfId="660" priority="87" operator="equal">
      <formula>"V"</formula>
    </cfRule>
    <cfRule type="cellIs" dxfId="659" priority="88" operator="equal">
      <formula>"J"</formula>
    </cfRule>
    <cfRule type="cellIs" dxfId="658" priority="89" operator="equal">
      <formula>0</formula>
    </cfRule>
    <cfRule type="cellIs" dxfId="657" priority="90" operator="equal">
      <formula>1</formula>
    </cfRule>
  </conditionalFormatting>
  <conditionalFormatting sqref="I147">
    <cfRule type="cellIs" dxfId="656" priority="81" operator="equal">
      <formula>"V"</formula>
    </cfRule>
    <cfRule type="cellIs" dxfId="655" priority="82" operator="equal">
      <formula>"V"</formula>
    </cfRule>
    <cfRule type="cellIs" dxfId="654" priority="83" operator="equal">
      <formula>"J"</formula>
    </cfRule>
    <cfRule type="cellIs" dxfId="653" priority="84" operator="equal">
      <formula>0</formula>
    </cfRule>
    <cfRule type="cellIs" dxfId="652" priority="85" operator="equal">
      <formula>1</formula>
    </cfRule>
  </conditionalFormatting>
  <conditionalFormatting sqref="J147">
    <cfRule type="cellIs" dxfId="651" priority="76" operator="equal">
      <formula>"V"</formula>
    </cfRule>
    <cfRule type="cellIs" dxfId="650" priority="77" operator="equal">
      <formula>"V"</formula>
    </cfRule>
    <cfRule type="cellIs" dxfId="649" priority="78" operator="equal">
      <formula>"J"</formula>
    </cfRule>
    <cfRule type="cellIs" dxfId="648" priority="79" operator="equal">
      <formula>0</formula>
    </cfRule>
    <cfRule type="cellIs" dxfId="647" priority="80" operator="equal">
      <formula>1</formula>
    </cfRule>
  </conditionalFormatting>
  <conditionalFormatting sqref="K147">
    <cfRule type="cellIs" dxfId="646" priority="71" operator="equal">
      <formula>"V"</formula>
    </cfRule>
    <cfRule type="cellIs" dxfId="645" priority="72" operator="equal">
      <formula>"V"</formula>
    </cfRule>
    <cfRule type="cellIs" dxfId="644" priority="73" operator="equal">
      <formula>"J"</formula>
    </cfRule>
    <cfRule type="cellIs" dxfId="643" priority="74" operator="equal">
      <formula>0</formula>
    </cfRule>
    <cfRule type="cellIs" dxfId="642" priority="75" operator="equal">
      <formula>1</formula>
    </cfRule>
  </conditionalFormatting>
  <conditionalFormatting sqref="L147">
    <cfRule type="cellIs" dxfId="641" priority="66" operator="equal">
      <formula>"V"</formula>
    </cfRule>
    <cfRule type="cellIs" dxfId="640" priority="67" operator="equal">
      <formula>"V"</formula>
    </cfRule>
    <cfRule type="cellIs" dxfId="639" priority="68" operator="equal">
      <formula>"J"</formula>
    </cfRule>
    <cfRule type="cellIs" dxfId="638" priority="69" operator="equal">
      <formula>0</formula>
    </cfRule>
    <cfRule type="cellIs" dxfId="637" priority="70" operator="equal">
      <formula>1</formula>
    </cfRule>
  </conditionalFormatting>
  <conditionalFormatting sqref="M147">
    <cfRule type="cellIs" dxfId="636" priority="61" operator="equal">
      <formula>"V"</formula>
    </cfRule>
    <cfRule type="cellIs" dxfId="635" priority="62" operator="equal">
      <formula>"V"</formula>
    </cfRule>
    <cfRule type="cellIs" dxfId="634" priority="63" operator="equal">
      <formula>"J"</formula>
    </cfRule>
    <cfRule type="cellIs" dxfId="633" priority="64" operator="equal">
      <formula>0</formula>
    </cfRule>
    <cfRule type="cellIs" dxfId="632" priority="65" operator="equal">
      <formula>1</formula>
    </cfRule>
  </conditionalFormatting>
  <conditionalFormatting sqref="N147">
    <cfRule type="cellIs" dxfId="631" priority="56" operator="equal">
      <formula>"V"</formula>
    </cfRule>
    <cfRule type="cellIs" dxfId="630" priority="57" operator="equal">
      <formula>"V"</formula>
    </cfRule>
    <cfRule type="cellIs" dxfId="629" priority="58" operator="equal">
      <formula>"J"</formula>
    </cfRule>
    <cfRule type="cellIs" dxfId="628" priority="59" operator="equal">
      <formula>0</formula>
    </cfRule>
    <cfRule type="cellIs" dxfId="627" priority="60" operator="equal">
      <formula>1</formula>
    </cfRule>
  </conditionalFormatting>
  <conditionalFormatting sqref="D144">
    <cfRule type="cellIs" dxfId="626" priority="51" operator="equal">
      <formula>"V"</formula>
    </cfRule>
    <cfRule type="cellIs" dxfId="625" priority="52" operator="equal">
      <formula>"V"</formula>
    </cfRule>
    <cfRule type="cellIs" dxfId="624" priority="53" operator="equal">
      <formula>"J"</formula>
    </cfRule>
    <cfRule type="cellIs" dxfId="623" priority="54" operator="equal">
      <formula>0</formula>
    </cfRule>
    <cfRule type="cellIs" dxfId="622" priority="55" operator="equal">
      <formula>1</formula>
    </cfRule>
  </conditionalFormatting>
  <conditionalFormatting sqref="E144">
    <cfRule type="cellIs" dxfId="621" priority="46" operator="equal">
      <formula>"V"</formula>
    </cfRule>
    <cfRule type="cellIs" dxfId="620" priority="47" operator="equal">
      <formula>"V"</formula>
    </cfRule>
    <cfRule type="cellIs" dxfId="619" priority="48" operator="equal">
      <formula>"J"</formula>
    </cfRule>
    <cfRule type="cellIs" dxfId="618" priority="49" operator="equal">
      <formula>0</formula>
    </cfRule>
    <cfRule type="cellIs" dxfId="617" priority="50" operator="equal">
      <formula>1</formula>
    </cfRule>
  </conditionalFormatting>
  <conditionalFormatting sqref="F144">
    <cfRule type="cellIs" dxfId="616" priority="41" operator="equal">
      <formula>"V"</formula>
    </cfRule>
    <cfRule type="cellIs" dxfId="615" priority="42" operator="equal">
      <formula>"V"</formula>
    </cfRule>
    <cfRule type="cellIs" dxfId="614" priority="43" operator="equal">
      <formula>"J"</formula>
    </cfRule>
    <cfRule type="cellIs" dxfId="613" priority="44" operator="equal">
      <formula>0</formula>
    </cfRule>
    <cfRule type="cellIs" dxfId="612" priority="45" operator="equal">
      <formula>1</formula>
    </cfRule>
  </conditionalFormatting>
  <conditionalFormatting sqref="G144">
    <cfRule type="cellIs" dxfId="611" priority="36" operator="equal">
      <formula>"V"</formula>
    </cfRule>
    <cfRule type="cellIs" dxfId="610" priority="37" operator="equal">
      <formula>"V"</formula>
    </cfRule>
    <cfRule type="cellIs" dxfId="609" priority="38" operator="equal">
      <formula>"J"</formula>
    </cfRule>
    <cfRule type="cellIs" dxfId="608" priority="39" operator="equal">
      <formula>0</formula>
    </cfRule>
    <cfRule type="cellIs" dxfId="607" priority="40" operator="equal">
      <formula>1</formula>
    </cfRule>
  </conditionalFormatting>
  <conditionalFormatting sqref="H144">
    <cfRule type="cellIs" dxfId="606" priority="31" operator="equal">
      <formula>"V"</formula>
    </cfRule>
    <cfRule type="cellIs" dxfId="605" priority="32" operator="equal">
      <formula>"V"</formula>
    </cfRule>
    <cfRule type="cellIs" dxfId="604" priority="33" operator="equal">
      <formula>"J"</formula>
    </cfRule>
    <cfRule type="cellIs" dxfId="603" priority="34" operator="equal">
      <formula>0</formula>
    </cfRule>
    <cfRule type="cellIs" dxfId="602" priority="35" operator="equal">
      <formula>1</formula>
    </cfRule>
  </conditionalFormatting>
  <conditionalFormatting sqref="I144">
    <cfRule type="cellIs" dxfId="601" priority="26" operator="equal">
      <formula>"V"</formula>
    </cfRule>
    <cfRule type="cellIs" dxfId="600" priority="27" operator="equal">
      <formula>"V"</formula>
    </cfRule>
    <cfRule type="cellIs" dxfId="599" priority="28" operator="equal">
      <formula>"J"</formula>
    </cfRule>
    <cfRule type="cellIs" dxfId="598" priority="29" operator="equal">
      <formula>0</formula>
    </cfRule>
    <cfRule type="cellIs" dxfId="597" priority="30" operator="equal">
      <formula>1</formula>
    </cfRule>
  </conditionalFormatting>
  <conditionalFormatting sqref="J144">
    <cfRule type="cellIs" dxfId="596" priority="21" operator="equal">
      <formula>"V"</formula>
    </cfRule>
    <cfRule type="cellIs" dxfId="595" priority="22" operator="equal">
      <formula>"V"</formula>
    </cfRule>
    <cfRule type="cellIs" dxfId="594" priority="23" operator="equal">
      <formula>"J"</formula>
    </cfRule>
    <cfRule type="cellIs" dxfId="593" priority="24" operator="equal">
      <formula>0</formula>
    </cfRule>
    <cfRule type="cellIs" dxfId="592" priority="25" operator="equal">
      <formula>1</formula>
    </cfRule>
  </conditionalFormatting>
  <conditionalFormatting sqref="K144">
    <cfRule type="cellIs" dxfId="591" priority="16" operator="equal">
      <formula>"V"</formula>
    </cfRule>
    <cfRule type="cellIs" dxfId="590" priority="17" operator="equal">
      <formula>"V"</formula>
    </cfRule>
    <cfRule type="cellIs" dxfId="589" priority="18" operator="equal">
      <formula>"J"</formula>
    </cfRule>
    <cfRule type="cellIs" dxfId="588" priority="19" operator="equal">
      <formula>0</formula>
    </cfRule>
    <cfRule type="cellIs" dxfId="587" priority="20" operator="equal">
      <formula>1</formula>
    </cfRule>
  </conditionalFormatting>
  <conditionalFormatting sqref="L144">
    <cfRule type="cellIs" dxfId="586" priority="11" operator="equal">
      <formula>"V"</formula>
    </cfRule>
    <cfRule type="cellIs" dxfId="585" priority="12" operator="equal">
      <formula>"V"</formula>
    </cfRule>
    <cfRule type="cellIs" dxfId="584" priority="13" operator="equal">
      <formula>"J"</formula>
    </cfRule>
    <cfRule type="cellIs" dxfId="583" priority="14" operator="equal">
      <formula>0</formula>
    </cfRule>
    <cfRule type="cellIs" dxfId="582" priority="15" operator="equal">
      <formula>1</formula>
    </cfRule>
  </conditionalFormatting>
  <conditionalFormatting sqref="M144">
    <cfRule type="cellIs" dxfId="581" priority="6" operator="equal">
      <formula>"V"</formula>
    </cfRule>
    <cfRule type="cellIs" dxfId="580" priority="7" operator="equal">
      <formula>"V"</formula>
    </cfRule>
    <cfRule type="cellIs" dxfId="579" priority="8" operator="equal">
      <formula>"J"</formula>
    </cfRule>
    <cfRule type="cellIs" dxfId="578" priority="9" operator="equal">
      <formula>0</formula>
    </cfRule>
    <cfRule type="cellIs" dxfId="577" priority="10" operator="equal">
      <formula>1</formula>
    </cfRule>
  </conditionalFormatting>
  <conditionalFormatting sqref="N144">
    <cfRule type="cellIs" dxfId="576" priority="1" operator="equal">
      <formula>"V"</formula>
    </cfRule>
    <cfRule type="cellIs" dxfId="575" priority="2" operator="equal">
      <formula>"V"</formula>
    </cfRule>
    <cfRule type="cellIs" dxfId="574" priority="3" operator="equal">
      <formula>"J"</formula>
    </cfRule>
    <cfRule type="cellIs" dxfId="573" priority="4" operator="equal">
      <formula>0</formula>
    </cfRule>
    <cfRule type="cellIs" dxfId="572" priority="5" operator="equal">
      <formula>1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L167"/>
  <sheetViews>
    <sheetView showGridLines="0" zoomScale="70" zoomScaleNormal="70" zoomScaleSheetLayoutView="85" workbookViewId="0">
      <pane xSplit="12" ySplit="20" topLeftCell="M21" activePane="bottomRight" state="frozen"/>
      <selection pane="topRight" activeCell="M1" sqref="M1"/>
      <selection pane="bottomLeft" activeCell="A21" sqref="A21"/>
      <selection pane="bottomRight" activeCell="W158" sqref="W158"/>
    </sheetView>
  </sheetViews>
  <sheetFormatPr baseColWidth="10" defaultColWidth="11.42578125" defaultRowHeight="14.25" x14ac:dyDescent="0.2"/>
  <cols>
    <col min="1" max="1" width="5.28515625" style="94" customWidth="1"/>
    <col min="2" max="2" width="15.42578125" style="94" bestFit="1" customWidth="1"/>
    <col min="3" max="3" width="9.140625" style="94" customWidth="1"/>
    <col min="4" max="6" width="9.7109375" style="94" customWidth="1"/>
    <col min="7" max="7" width="9.7109375" style="12" customWidth="1"/>
    <col min="8" max="8" width="11.7109375" style="12" customWidth="1"/>
    <col min="9" max="9" width="12" style="12" customWidth="1"/>
    <col min="10" max="10" width="9.7109375" style="12" customWidth="1"/>
    <col min="11" max="11" width="9.42578125" style="12" customWidth="1"/>
    <col min="12" max="12" width="3.85546875" style="94" customWidth="1"/>
    <col min="13" max="13" width="8.28515625" style="94" customWidth="1"/>
    <col min="14" max="14" width="15.28515625" style="94" customWidth="1"/>
    <col min="15" max="16" width="11.42578125" style="94"/>
    <col min="17" max="17" width="14.85546875" style="94" customWidth="1"/>
    <col min="18" max="22" width="11.42578125" style="94"/>
    <col min="23" max="26" width="14.42578125" style="94" customWidth="1"/>
    <col min="27" max="27" width="4.85546875" style="130" customWidth="1"/>
    <col min="28" max="28" width="23.85546875" style="94" customWidth="1"/>
    <col min="29" max="36" width="10.42578125" style="94" customWidth="1"/>
    <col min="37" max="37" width="7.85546875" style="94" customWidth="1"/>
    <col min="38" max="39" width="3" style="94" customWidth="1"/>
    <col min="40" max="40" width="5.140625" style="94" customWidth="1"/>
    <col min="41" max="41" width="6.140625" style="94" customWidth="1"/>
    <col min="42" max="42" width="2.7109375" style="94" customWidth="1"/>
    <col min="43" max="43" width="11.42578125" style="94"/>
    <col min="44" max="45" width="6.7109375" style="94" customWidth="1"/>
    <col min="46" max="46" width="8.5703125" style="94" customWidth="1"/>
    <col min="47" max="58" width="6.7109375" style="94" customWidth="1"/>
    <col min="59" max="59" width="9" style="94" customWidth="1"/>
    <col min="60" max="16384" width="11.42578125" style="94"/>
  </cols>
  <sheetData>
    <row r="1" spans="1:38" ht="18" x14ac:dyDescent="0.2">
      <c r="B1" s="489" t="s">
        <v>135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</row>
    <row r="2" spans="1:38" s="130" customFormat="1" ht="15" x14ac:dyDescent="0.2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</row>
    <row r="3" spans="1:38" ht="60.75" customHeight="1" x14ac:dyDescent="0.2">
      <c r="B3" s="490" t="s">
        <v>150</v>
      </c>
      <c r="C3" s="497"/>
      <c r="D3" s="497"/>
      <c r="E3" s="497"/>
      <c r="F3" s="497"/>
      <c r="G3" s="497"/>
      <c r="H3" s="497"/>
      <c r="I3" s="497"/>
      <c r="J3" s="497"/>
      <c r="N3" s="490" t="s">
        <v>170</v>
      </c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</row>
    <row r="4" spans="1:38" x14ac:dyDescent="0.2">
      <c r="V4" s="12"/>
      <c r="W4" s="12"/>
      <c r="X4" s="12"/>
      <c r="Y4" s="12"/>
    </row>
    <row r="5" spans="1:38" ht="14.25" customHeight="1" x14ac:dyDescent="0.2">
      <c r="B5" s="494" t="s">
        <v>147</v>
      </c>
      <c r="C5" s="496" t="s">
        <v>82</v>
      </c>
      <c r="D5" s="496"/>
      <c r="E5" s="496"/>
      <c r="F5" s="496"/>
      <c r="G5" s="496"/>
      <c r="H5" s="496"/>
      <c r="I5" s="496"/>
      <c r="J5" s="496"/>
      <c r="K5" s="94"/>
      <c r="N5" s="494" t="s">
        <v>114</v>
      </c>
      <c r="O5" s="501" t="s">
        <v>160</v>
      </c>
      <c r="P5" s="502"/>
      <c r="Q5" s="500" t="s">
        <v>169</v>
      </c>
      <c r="R5" s="492"/>
      <c r="S5" s="492"/>
      <c r="T5" s="492"/>
      <c r="U5" s="492"/>
      <c r="V5" s="492"/>
      <c r="W5" s="492"/>
      <c r="X5" s="492"/>
      <c r="Y5" s="498" t="s">
        <v>7</v>
      </c>
      <c r="Z5" s="498" t="s">
        <v>161</v>
      </c>
      <c r="AA5" s="189"/>
      <c r="AB5" s="247" t="str">
        <f>O5&amp;" "&amp;P5&amp;" "&amp; N5</f>
        <v>Fecha de sesión
(Día/Mes)  PEL</v>
      </c>
      <c r="AC5" s="254"/>
      <c r="AD5" s="254"/>
      <c r="AE5" s="254"/>
      <c r="AF5" s="254"/>
      <c r="AG5" s="254"/>
      <c r="AH5" s="254"/>
      <c r="AI5" s="254"/>
      <c r="AJ5" s="254"/>
      <c r="AK5" s="254"/>
    </row>
    <row r="6" spans="1:38" ht="48" customHeight="1" x14ac:dyDescent="0.2">
      <c r="B6" s="495"/>
      <c r="C6" s="177"/>
      <c r="D6" s="177"/>
      <c r="E6" s="177"/>
      <c r="F6" s="177"/>
      <c r="G6" s="177"/>
      <c r="H6" s="177"/>
      <c r="I6" s="177"/>
      <c r="J6" s="178" t="s">
        <v>7</v>
      </c>
      <c r="K6" s="94"/>
      <c r="N6" s="495"/>
      <c r="O6" s="503"/>
      <c r="P6" s="504"/>
      <c r="Q6" s="495"/>
      <c r="R6" s="493"/>
      <c r="S6" s="493"/>
      <c r="T6" s="493"/>
      <c r="U6" s="493"/>
      <c r="V6" s="493"/>
      <c r="W6" s="493"/>
      <c r="X6" s="493"/>
      <c r="Y6" s="499"/>
      <c r="Z6" s="499"/>
      <c r="AA6" s="189"/>
      <c r="AB6" s="247"/>
      <c r="AC6" s="505" t="s">
        <v>81</v>
      </c>
      <c r="AD6" s="505"/>
      <c r="AE6" s="505" t="s">
        <v>72</v>
      </c>
      <c r="AF6" s="505"/>
      <c r="AG6" s="505" t="s">
        <v>168</v>
      </c>
      <c r="AH6" s="505"/>
      <c r="AI6" s="254"/>
      <c r="AJ6" s="254"/>
      <c r="AK6" s="254"/>
    </row>
    <row r="7" spans="1:38" x14ac:dyDescent="0.2">
      <c r="B7" s="158"/>
      <c r="C7" s="159"/>
      <c r="D7" s="160"/>
      <c r="E7" s="160"/>
      <c r="F7" s="160"/>
      <c r="G7" s="160"/>
      <c r="H7" s="160"/>
      <c r="I7" s="160"/>
      <c r="J7" s="160"/>
      <c r="K7" s="156"/>
      <c r="R7" s="159"/>
      <c r="S7" s="160"/>
      <c r="T7" s="160"/>
      <c r="U7" s="160"/>
      <c r="V7" s="160"/>
      <c r="W7" s="160"/>
      <c r="X7" s="160"/>
      <c r="Y7" s="160"/>
      <c r="AB7" s="247"/>
      <c r="AC7" s="255" t="s">
        <v>50</v>
      </c>
      <c r="AD7" s="255" t="s">
        <v>163</v>
      </c>
      <c r="AE7" s="255" t="s">
        <v>50</v>
      </c>
      <c r="AF7" s="255" t="s">
        <v>163</v>
      </c>
      <c r="AG7" s="255" t="s">
        <v>50</v>
      </c>
      <c r="AH7" s="255" t="s">
        <v>163</v>
      </c>
      <c r="AI7" s="254"/>
      <c r="AJ7" s="254"/>
      <c r="AK7" s="254"/>
    </row>
    <row r="8" spans="1:38" ht="15.75" customHeight="1" x14ac:dyDescent="0.2">
      <c r="B8" s="179" t="s">
        <v>148</v>
      </c>
      <c r="C8" s="260">
        <f>D141</f>
        <v>14</v>
      </c>
      <c r="D8" s="260">
        <f t="shared" ref="D8:I8" si="0">E141</f>
        <v>14</v>
      </c>
      <c r="E8" s="260">
        <f t="shared" si="0"/>
        <v>14</v>
      </c>
      <c r="F8" s="260">
        <f t="shared" si="0"/>
        <v>14</v>
      </c>
      <c r="G8" s="260">
        <f t="shared" si="0"/>
        <v>14</v>
      </c>
      <c r="H8" s="260">
        <f t="shared" si="0"/>
        <v>14</v>
      </c>
      <c r="I8" s="260">
        <f t="shared" si="0"/>
        <v>14</v>
      </c>
      <c r="J8" s="260">
        <f>SUM(C8:I8)</f>
        <v>98</v>
      </c>
      <c r="K8" s="156"/>
      <c r="N8" s="182" t="s">
        <v>171</v>
      </c>
      <c r="O8" s="182">
        <v>27</v>
      </c>
      <c r="P8" s="182" t="s">
        <v>172</v>
      </c>
      <c r="Q8" s="182" t="s">
        <v>81</v>
      </c>
      <c r="R8" s="184">
        <f>D33</f>
        <v>12</v>
      </c>
      <c r="S8" s="184">
        <f t="shared" ref="S8:X10" si="1">E33</f>
        <v>13</v>
      </c>
      <c r="T8" s="184">
        <f t="shared" si="1"/>
        <v>11</v>
      </c>
      <c r="U8" s="184">
        <f t="shared" si="1"/>
        <v>11</v>
      </c>
      <c r="V8" s="184">
        <f t="shared" si="1"/>
        <v>9</v>
      </c>
      <c r="W8" s="184">
        <f t="shared" si="1"/>
        <v>9</v>
      </c>
      <c r="X8" s="184">
        <f t="shared" si="1"/>
        <v>6</v>
      </c>
      <c r="Y8" s="184">
        <f>SUM(R8:X8)</f>
        <v>71</v>
      </c>
      <c r="Z8" s="412">
        <f>Y8/91*100</f>
        <v>78.021978021978029</v>
      </c>
      <c r="AA8" s="190"/>
      <c r="AB8" s="256" t="s">
        <v>262</v>
      </c>
      <c r="AC8" s="255">
        <v>71</v>
      </c>
      <c r="AD8" s="248">
        <f>AC8/98*100</f>
        <v>72.448979591836732</v>
      </c>
      <c r="AE8" s="255">
        <v>20</v>
      </c>
      <c r="AF8" s="248">
        <f>AE8/98*100</f>
        <v>20.408163265306122</v>
      </c>
      <c r="AG8" s="255">
        <v>0</v>
      </c>
      <c r="AH8" s="248">
        <f>AG8/98*100</f>
        <v>0</v>
      </c>
      <c r="AI8" s="257">
        <f>AD8/100</f>
        <v>0.72448979591836737</v>
      </c>
      <c r="AJ8" s="257">
        <f t="shared" ref="AJ8" si="2">AF8/100</f>
        <v>0.20408163265306123</v>
      </c>
      <c r="AK8" s="257">
        <f>AH8/100</f>
        <v>0</v>
      </c>
      <c r="AL8" s="236"/>
    </row>
    <row r="9" spans="1:38" ht="15.75" customHeight="1" x14ac:dyDescent="0.2">
      <c r="B9" s="180" t="s">
        <v>149</v>
      </c>
      <c r="C9" s="180">
        <f>D142</f>
        <v>0</v>
      </c>
      <c r="D9" s="180">
        <f t="shared" ref="D9:I9" si="3">E142</f>
        <v>0</v>
      </c>
      <c r="E9" s="180">
        <f t="shared" si="3"/>
        <v>0</v>
      </c>
      <c r="F9" s="180">
        <f t="shared" si="3"/>
        <v>0</v>
      </c>
      <c r="G9" s="180">
        <f t="shared" si="3"/>
        <v>0</v>
      </c>
      <c r="H9" s="180">
        <f t="shared" si="3"/>
        <v>0</v>
      </c>
      <c r="I9" s="180">
        <f t="shared" si="3"/>
        <v>0</v>
      </c>
      <c r="J9" s="180">
        <f>SUM(C9:I9)</f>
        <v>0</v>
      </c>
      <c r="K9" s="156"/>
      <c r="N9" s="182"/>
      <c r="O9" s="182"/>
      <c r="P9" s="182"/>
      <c r="Q9" s="249" t="s">
        <v>72</v>
      </c>
      <c r="R9" s="250">
        <f t="shared" ref="R9:R10" si="4">D34</f>
        <v>2</v>
      </c>
      <c r="S9" s="250">
        <f t="shared" si="1"/>
        <v>1</v>
      </c>
      <c r="T9" s="250">
        <f t="shared" si="1"/>
        <v>3</v>
      </c>
      <c r="U9" s="250">
        <f t="shared" si="1"/>
        <v>3</v>
      </c>
      <c r="V9" s="250">
        <f t="shared" si="1"/>
        <v>5</v>
      </c>
      <c r="W9" s="250">
        <f t="shared" si="1"/>
        <v>5</v>
      </c>
      <c r="X9" s="250">
        <f t="shared" si="1"/>
        <v>1</v>
      </c>
      <c r="Y9" s="250">
        <f>SUM(R9:X9)</f>
        <v>20</v>
      </c>
      <c r="Z9" s="250">
        <f t="shared" ref="Z9:Z10" si="5">Y9/91*100</f>
        <v>21.978021978021978</v>
      </c>
      <c r="AA9" s="190"/>
      <c r="AB9" s="256" t="s">
        <v>263</v>
      </c>
      <c r="AC9" s="255">
        <v>83</v>
      </c>
      <c r="AD9" s="248">
        <f>AC9/98*100</f>
        <v>84.693877551020407</v>
      </c>
      <c r="AE9" s="255">
        <v>14</v>
      </c>
      <c r="AF9" s="248">
        <f>AE9/98*100</f>
        <v>14.285714285714285</v>
      </c>
      <c r="AG9" s="255">
        <v>1</v>
      </c>
      <c r="AH9" s="248">
        <f>AG9/98*100</f>
        <v>1.0204081632653061</v>
      </c>
      <c r="AI9" s="257">
        <f>AD9/100</f>
        <v>0.84693877551020402</v>
      </c>
      <c r="AJ9" s="257">
        <f t="shared" ref="AJ9" si="6">AF9/100</f>
        <v>0.14285714285714285</v>
      </c>
      <c r="AK9" s="257">
        <f t="shared" ref="AK9" si="7">AH9/100</f>
        <v>1.0204081632653062E-2</v>
      </c>
      <c r="AL9" s="236"/>
    </row>
    <row r="10" spans="1:38" ht="15.75" customHeight="1" x14ac:dyDescent="0.2">
      <c r="B10" s="258"/>
      <c r="C10" s="259"/>
      <c r="D10" s="259"/>
      <c r="E10" s="259"/>
      <c r="F10" s="259"/>
      <c r="G10" s="259"/>
      <c r="H10" s="259"/>
      <c r="I10" s="259"/>
      <c r="J10" s="258"/>
      <c r="K10" s="156"/>
      <c r="N10" s="182"/>
      <c r="O10" s="182"/>
      <c r="P10" s="182"/>
      <c r="Q10" s="252" t="s">
        <v>168</v>
      </c>
      <c r="R10" s="253">
        <f t="shared" si="4"/>
        <v>0</v>
      </c>
      <c r="S10" s="253">
        <f t="shared" si="1"/>
        <v>0</v>
      </c>
      <c r="T10" s="253">
        <f t="shared" si="1"/>
        <v>0</v>
      </c>
      <c r="U10" s="253">
        <f t="shared" si="1"/>
        <v>0</v>
      </c>
      <c r="V10" s="253">
        <f t="shared" si="1"/>
        <v>0</v>
      </c>
      <c r="W10" s="253">
        <f t="shared" si="1"/>
        <v>0</v>
      </c>
      <c r="X10" s="253">
        <f t="shared" si="1"/>
        <v>0</v>
      </c>
      <c r="Y10" s="253">
        <f>SUM(R10:X10)</f>
        <v>0</v>
      </c>
      <c r="Z10" s="253">
        <f t="shared" si="5"/>
        <v>0</v>
      </c>
      <c r="AA10" s="190"/>
      <c r="AB10" s="256"/>
      <c r="AC10" s="255"/>
      <c r="AD10" s="248"/>
      <c r="AE10" s="255"/>
      <c r="AF10" s="248"/>
      <c r="AG10" s="255"/>
      <c r="AH10" s="248"/>
      <c r="AI10" s="257"/>
      <c r="AJ10" s="257"/>
      <c r="AK10" s="257"/>
      <c r="AL10" s="236"/>
    </row>
    <row r="11" spans="1:38" ht="15.75" customHeight="1" thickBot="1" x14ac:dyDescent="0.25">
      <c r="B11" s="181"/>
      <c r="C11" s="181"/>
      <c r="D11" s="181"/>
      <c r="E11" s="181"/>
      <c r="F11" s="181"/>
      <c r="G11" s="181"/>
      <c r="H11" s="181"/>
      <c r="I11" s="181"/>
      <c r="J11" s="181"/>
      <c r="K11" s="94"/>
      <c r="N11" s="182" t="s">
        <v>171</v>
      </c>
      <c r="O11" s="182">
        <v>7</v>
      </c>
      <c r="P11" s="182" t="s">
        <v>214</v>
      </c>
      <c r="Q11" s="182" t="s">
        <v>81</v>
      </c>
      <c r="R11" s="184">
        <f>D105</f>
        <v>10</v>
      </c>
      <c r="S11" s="184">
        <f t="shared" ref="S11:X13" si="8">E105</f>
        <v>14</v>
      </c>
      <c r="T11" s="184">
        <f t="shared" si="8"/>
        <v>12</v>
      </c>
      <c r="U11" s="184">
        <f t="shared" si="8"/>
        <v>12</v>
      </c>
      <c r="V11" s="184">
        <f t="shared" si="8"/>
        <v>12</v>
      </c>
      <c r="W11" s="184">
        <f t="shared" si="8"/>
        <v>12</v>
      </c>
      <c r="X11" s="184">
        <f t="shared" si="8"/>
        <v>11</v>
      </c>
      <c r="Y11" s="184">
        <f t="shared" ref="Y11:Y12" si="9">SUM(R11:X11)</f>
        <v>83</v>
      </c>
      <c r="Z11" s="188">
        <f t="shared" ref="Z11:Z13" si="10">Y11/98*100</f>
        <v>84.693877551020407</v>
      </c>
      <c r="AA11" s="190"/>
      <c r="AB11" s="256"/>
      <c r="AC11" s="255"/>
      <c r="AD11" s="248"/>
      <c r="AE11" s="255"/>
      <c r="AF11" s="248"/>
      <c r="AG11" s="255"/>
      <c r="AH11" s="248"/>
      <c r="AI11" s="257"/>
      <c r="AJ11" s="257"/>
      <c r="AK11" s="257"/>
      <c r="AL11" s="236"/>
    </row>
    <row r="12" spans="1:38" ht="15.75" customHeight="1" x14ac:dyDescent="0.2">
      <c r="B12" s="182"/>
      <c r="C12" s="182"/>
      <c r="D12" s="182"/>
      <c r="E12" s="182"/>
      <c r="F12" s="182"/>
      <c r="G12" s="182"/>
      <c r="H12" s="182"/>
      <c r="I12" s="182"/>
      <c r="J12" s="182"/>
      <c r="K12" s="94"/>
      <c r="N12" s="182"/>
      <c r="O12" s="182"/>
      <c r="P12" s="182"/>
      <c r="Q12" s="249" t="s">
        <v>72</v>
      </c>
      <c r="R12" s="250">
        <f t="shared" ref="R12:R13" si="11">D106</f>
        <v>3</v>
      </c>
      <c r="S12" s="250">
        <f t="shared" si="8"/>
        <v>0</v>
      </c>
      <c r="T12" s="250">
        <f t="shared" si="8"/>
        <v>2</v>
      </c>
      <c r="U12" s="250">
        <f t="shared" si="8"/>
        <v>2</v>
      </c>
      <c r="V12" s="250">
        <f t="shared" si="8"/>
        <v>2</v>
      </c>
      <c r="W12" s="250">
        <f t="shared" si="8"/>
        <v>2</v>
      </c>
      <c r="X12" s="250">
        <f t="shared" si="8"/>
        <v>3</v>
      </c>
      <c r="Y12" s="250">
        <f t="shared" si="9"/>
        <v>14</v>
      </c>
      <c r="Z12" s="251">
        <f t="shared" si="10"/>
        <v>14.285714285714285</v>
      </c>
      <c r="AA12" s="190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</row>
    <row r="13" spans="1:38" ht="15.75" customHeight="1" x14ac:dyDescent="0.2">
      <c r="B13" s="182"/>
      <c r="C13" s="182"/>
      <c r="D13" s="182"/>
      <c r="E13" s="182"/>
      <c r="F13" s="182"/>
      <c r="G13" s="182"/>
      <c r="H13" s="182"/>
      <c r="I13" s="182"/>
      <c r="J13" s="182"/>
      <c r="K13" s="94"/>
      <c r="N13" s="182"/>
      <c r="O13" s="182"/>
      <c r="P13" s="182"/>
      <c r="Q13" s="252" t="s">
        <v>168</v>
      </c>
      <c r="R13" s="253">
        <f t="shared" si="11"/>
        <v>1</v>
      </c>
      <c r="S13" s="253">
        <f t="shared" si="8"/>
        <v>0</v>
      </c>
      <c r="T13" s="253">
        <f t="shared" si="8"/>
        <v>0</v>
      </c>
      <c r="U13" s="253">
        <f t="shared" si="8"/>
        <v>0</v>
      </c>
      <c r="V13" s="253">
        <f t="shared" si="8"/>
        <v>0</v>
      </c>
      <c r="W13" s="253">
        <f t="shared" si="8"/>
        <v>0</v>
      </c>
      <c r="X13" s="253">
        <f t="shared" si="8"/>
        <v>0</v>
      </c>
      <c r="Y13" s="253">
        <f t="shared" ref="Y13" si="12">SUM(R13:X13)</f>
        <v>1</v>
      </c>
      <c r="Z13" s="274">
        <f t="shared" si="10"/>
        <v>1.0204081632653061</v>
      </c>
      <c r="AA13" s="190"/>
      <c r="AB13" s="244"/>
      <c r="AC13" s="191"/>
      <c r="AD13" s="188"/>
      <c r="AE13" s="191"/>
      <c r="AF13" s="188"/>
      <c r="AG13" s="188"/>
      <c r="AH13" s="188"/>
      <c r="AI13" s="236"/>
      <c r="AJ13" s="236"/>
    </row>
    <row r="14" spans="1:38" x14ac:dyDescent="0.2">
      <c r="B14" s="182"/>
      <c r="C14" s="182"/>
      <c r="D14" s="182"/>
      <c r="E14" s="182"/>
      <c r="F14" s="182"/>
      <c r="G14" s="182"/>
      <c r="H14" s="182"/>
      <c r="I14" s="182"/>
      <c r="J14" s="182"/>
      <c r="K14" s="94"/>
      <c r="N14" s="330"/>
      <c r="O14" s="330"/>
      <c r="P14" s="330"/>
      <c r="Q14" s="330"/>
      <c r="R14" s="331"/>
      <c r="S14" s="331"/>
      <c r="T14" s="331"/>
      <c r="U14" s="331"/>
      <c r="V14" s="331"/>
      <c r="W14" s="331"/>
      <c r="X14" s="331"/>
      <c r="Y14" s="331"/>
      <c r="Z14" s="190"/>
      <c r="AA14" s="190"/>
      <c r="AB14" s="244"/>
      <c r="AC14" s="191"/>
      <c r="AD14" s="188"/>
      <c r="AE14" s="191"/>
      <c r="AF14" s="188"/>
      <c r="AG14" s="188"/>
      <c r="AH14" s="188"/>
      <c r="AI14" s="192"/>
      <c r="AJ14" s="192"/>
    </row>
    <row r="15" spans="1:38" x14ac:dyDescent="0.2">
      <c r="G15" s="94"/>
      <c r="H15" s="94"/>
      <c r="I15" s="94"/>
      <c r="J15" s="94"/>
      <c r="K15" s="94"/>
      <c r="N15" s="330"/>
      <c r="O15" s="330"/>
      <c r="P15" s="330"/>
      <c r="Q15" s="330"/>
      <c r="R15" s="331"/>
      <c r="S15" s="331"/>
      <c r="T15" s="331"/>
      <c r="U15" s="331"/>
      <c r="V15" s="331"/>
      <c r="W15" s="331"/>
      <c r="X15" s="331"/>
      <c r="Y15" s="331"/>
      <c r="Z15" s="190"/>
      <c r="AA15" s="225"/>
      <c r="AB15" s="245"/>
      <c r="AC15" s="223"/>
      <c r="AD15" s="226"/>
      <c r="AE15" s="223"/>
      <c r="AF15" s="226"/>
      <c r="AG15" s="226"/>
      <c r="AH15" s="226"/>
      <c r="AI15" s="192"/>
      <c r="AJ15" s="192"/>
    </row>
    <row r="16" spans="1:38" x14ac:dyDescent="0.2">
      <c r="G16" s="94"/>
      <c r="H16" s="94"/>
      <c r="I16" s="94"/>
      <c r="J16" s="94"/>
      <c r="K16" s="94"/>
      <c r="N16" s="330"/>
      <c r="O16" s="330"/>
      <c r="P16" s="330"/>
      <c r="Q16" s="330"/>
      <c r="R16" s="331"/>
      <c r="S16" s="331"/>
      <c r="T16" s="331"/>
      <c r="U16" s="331"/>
      <c r="V16" s="331"/>
      <c r="W16" s="331"/>
      <c r="X16" s="331"/>
      <c r="Y16" s="331"/>
      <c r="Z16" s="332"/>
      <c r="AA16" s="225"/>
      <c r="AB16" s="245"/>
      <c r="AC16" s="223"/>
      <c r="AD16" s="226"/>
      <c r="AE16" s="223"/>
      <c r="AF16" s="226"/>
      <c r="AG16" s="226"/>
      <c r="AH16" s="226"/>
      <c r="AI16" s="192"/>
      <c r="AJ16" s="192"/>
    </row>
    <row r="17" spans="1:34" x14ac:dyDescent="0.2">
      <c r="G17" s="94"/>
      <c r="H17" s="94"/>
      <c r="I17" s="94"/>
      <c r="J17" s="94"/>
      <c r="K17" s="94"/>
      <c r="N17" s="330"/>
      <c r="O17" s="330"/>
      <c r="P17" s="330"/>
      <c r="Q17" s="330"/>
      <c r="R17" s="331"/>
      <c r="S17" s="331"/>
      <c r="T17" s="331"/>
      <c r="U17" s="331"/>
      <c r="V17" s="331"/>
      <c r="W17" s="331"/>
      <c r="X17" s="331"/>
      <c r="Y17" s="331"/>
      <c r="Z17" s="190"/>
      <c r="AA17" s="225"/>
      <c r="AB17" s="246"/>
      <c r="AC17" s="223"/>
      <c r="AD17" s="223"/>
      <c r="AE17" s="223"/>
      <c r="AF17" s="223"/>
      <c r="AG17" s="223"/>
      <c r="AH17" s="223"/>
    </row>
    <row r="18" spans="1:34" x14ac:dyDescent="0.2">
      <c r="G18" s="94"/>
      <c r="H18" s="94"/>
      <c r="I18" s="94"/>
      <c r="J18" s="94"/>
      <c r="K18" s="94"/>
      <c r="N18" s="330"/>
      <c r="O18" s="330"/>
      <c r="P18" s="330"/>
      <c r="Q18" s="330"/>
      <c r="R18" s="331"/>
      <c r="S18" s="331"/>
      <c r="T18" s="331"/>
      <c r="U18" s="331"/>
      <c r="V18" s="331"/>
      <c r="W18" s="331"/>
      <c r="X18" s="331"/>
      <c r="Y18" s="331"/>
      <c r="Z18" s="190"/>
      <c r="AA18" s="225"/>
      <c r="AB18" s="223"/>
      <c r="AC18" s="223"/>
      <c r="AD18" s="223"/>
      <c r="AE18" s="223"/>
      <c r="AF18" s="223"/>
      <c r="AG18" s="223"/>
      <c r="AH18" s="223"/>
    </row>
    <row r="19" spans="1:34" x14ac:dyDescent="0.2">
      <c r="G19" s="94"/>
      <c r="H19" s="94"/>
      <c r="I19" s="94"/>
      <c r="J19" s="94"/>
      <c r="K19" s="94"/>
      <c r="N19" s="330"/>
      <c r="O19" s="330"/>
      <c r="P19" s="330"/>
      <c r="Q19" s="330"/>
      <c r="R19" s="331"/>
      <c r="S19" s="331"/>
      <c r="T19" s="331"/>
      <c r="U19" s="331"/>
      <c r="V19" s="331"/>
      <c r="W19" s="331"/>
      <c r="X19" s="331"/>
      <c r="Y19" s="331"/>
      <c r="Z19" s="332"/>
      <c r="AA19" s="225"/>
      <c r="AB19" s="223"/>
      <c r="AC19" s="223"/>
      <c r="AD19" s="223"/>
      <c r="AE19" s="223"/>
      <c r="AF19" s="223"/>
      <c r="AG19" s="223"/>
      <c r="AH19" s="223"/>
    </row>
    <row r="20" spans="1:34" ht="15" thickBot="1" x14ac:dyDescent="0.25">
      <c r="G20" s="94"/>
      <c r="H20" s="94"/>
      <c r="I20" s="94"/>
      <c r="J20" s="94"/>
      <c r="K20" s="94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225"/>
      <c r="AB20" s="224"/>
      <c r="AC20" s="223"/>
      <c r="AD20" s="223"/>
      <c r="AE20" s="223"/>
      <c r="AF20" s="223"/>
      <c r="AG20" s="223"/>
      <c r="AH20" s="223"/>
    </row>
    <row r="21" spans="1:34" x14ac:dyDescent="0.2">
      <c r="G21" s="94"/>
      <c r="H21" s="94"/>
      <c r="I21" s="94"/>
      <c r="J21" s="94"/>
      <c r="K21" s="94"/>
      <c r="AA21" s="225"/>
      <c r="AB21" s="224"/>
      <c r="AC21" s="223"/>
      <c r="AD21" s="223"/>
      <c r="AE21" s="223"/>
      <c r="AF21" s="223"/>
      <c r="AG21" s="223"/>
      <c r="AH21" s="223"/>
    </row>
    <row r="22" spans="1:34" x14ac:dyDescent="0.2">
      <c r="G22" s="94"/>
      <c r="H22" s="94"/>
      <c r="I22" s="94"/>
      <c r="J22" s="94"/>
      <c r="K22" s="94"/>
      <c r="AA22" s="225"/>
      <c r="AB22" s="224"/>
      <c r="AC22" s="223"/>
      <c r="AD22" s="223"/>
      <c r="AE22" s="223"/>
      <c r="AF22" s="223"/>
      <c r="AG22" s="223"/>
      <c r="AH22" s="223"/>
    </row>
    <row r="23" spans="1:34" ht="15" x14ac:dyDescent="0.2">
      <c r="A23" s="457" t="s">
        <v>178</v>
      </c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457"/>
      <c r="N23" s="457"/>
      <c r="O23" s="457"/>
      <c r="P23" s="457"/>
      <c r="Q23" s="457"/>
      <c r="R23" s="457"/>
      <c r="S23" s="457"/>
      <c r="T23" s="457"/>
      <c r="U23" s="136"/>
    </row>
    <row r="24" spans="1:34" ht="15" x14ac:dyDescent="0.2">
      <c r="A24" s="458" t="s">
        <v>258</v>
      </c>
      <c r="B24" s="458"/>
      <c r="C24" s="458"/>
      <c r="D24" s="458"/>
      <c r="E24" s="458"/>
      <c r="F24" s="458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137"/>
    </row>
    <row r="26" spans="1:34" ht="18" x14ac:dyDescent="0.2">
      <c r="A26" s="12"/>
      <c r="B26" s="506" t="s">
        <v>135</v>
      </c>
      <c r="C26" s="506"/>
      <c r="D26" s="506"/>
      <c r="E26" s="506"/>
      <c r="F26" s="506"/>
      <c r="G26" s="506"/>
      <c r="H26" s="506"/>
      <c r="I26" s="506"/>
      <c r="J26" s="506"/>
      <c r="K26" s="506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</row>
    <row r="27" spans="1:34" ht="14.25" customHeight="1" x14ac:dyDescent="0.2">
      <c r="A27" s="12"/>
      <c r="B27" s="507" t="s">
        <v>181</v>
      </c>
      <c r="C27" s="507"/>
      <c r="D27" s="507"/>
      <c r="E27" s="507"/>
      <c r="F27" s="507"/>
      <c r="G27" s="507"/>
      <c r="H27" s="507"/>
      <c r="I27" s="507"/>
      <c r="J27" s="507"/>
      <c r="K27" s="507"/>
      <c r="L27" s="12"/>
      <c r="M27" s="12"/>
      <c r="N27" s="12"/>
      <c r="O27" s="15"/>
      <c r="P27" s="12"/>
      <c r="Q27" s="12"/>
      <c r="R27" s="12"/>
      <c r="S27" s="12"/>
      <c r="T27" s="12"/>
      <c r="U27" s="12"/>
      <c r="V27" s="12"/>
    </row>
    <row r="28" spans="1:34" ht="18.75" thickBot="1" x14ac:dyDescent="0.25">
      <c r="A28" s="12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12"/>
      <c r="M28" s="12"/>
      <c r="N28" s="12"/>
      <c r="O28" s="15"/>
      <c r="P28" s="12"/>
      <c r="Q28" s="12"/>
      <c r="R28" s="12"/>
      <c r="S28" s="12"/>
      <c r="T28" s="12"/>
      <c r="U28" s="12"/>
      <c r="V28" s="12"/>
    </row>
    <row r="29" spans="1:34" ht="14.25" customHeight="1" x14ac:dyDescent="0.2">
      <c r="A29" s="12"/>
      <c r="B29" s="508" t="s">
        <v>49</v>
      </c>
      <c r="C29" s="467" t="s">
        <v>51</v>
      </c>
      <c r="D29" s="467" t="s">
        <v>82</v>
      </c>
      <c r="E29" s="467"/>
      <c r="F29" s="467"/>
      <c r="G29" s="467"/>
      <c r="H29" s="467"/>
      <c r="I29" s="467"/>
      <c r="J29" s="467"/>
      <c r="K29" s="510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</row>
    <row r="30" spans="1:34" ht="52.5" customHeight="1" thickBot="1" x14ac:dyDescent="0.25">
      <c r="A30" s="12"/>
      <c r="B30" s="509"/>
      <c r="C30" s="472"/>
      <c r="D30" s="283"/>
      <c r="E30" s="283"/>
      <c r="F30" s="283"/>
      <c r="G30" s="283"/>
      <c r="H30" s="283"/>
      <c r="I30" s="283"/>
      <c r="J30" s="283"/>
      <c r="K30" s="233" t="s">
        <v>7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</row>
    <row r="31" spans="1:34" x14ac:dyDescent="0.2">
      <c r="A31" s="12"/>
      <c r="B31" s="335"/>
      <c r="C31" s="313"/>
      <c r="D31" s="313"/>
      <c r="E31" s="313"/>
      <c r="F31" s="313"/>
      <c r="G31" s="313"/>
      <c r="H31" s="313"/>
      <c r="I31" s="313"/>
      <c r="J31" s="313"/>
      <c r="K31" s="313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</row>
    <row r="32" spans="1:34" x14ac:dyDescent="0.2">
      <c r="A32" s="12"/>
      <c r="B32" s="478" t="s">
        <v>7</v>
      </c>
      <c r="C32" s="479"/>
      <c r="D32" s="334">
        <f>SUM(D33:D36)</f>
        <v>14</v>
      </c>
      <c r="E32" s="334">
        <f t="shared" ref="E32:I32" si="13">SUM(E33:E36)</f>
        <v>14</v>
      </c>
      <c r="F32" s="334">
        <f t="shared" si="13"/>
        <v>14</v>
      </c>
      <c r="G32" s="334">
        <f t="shared" si="13"/>
        <v>14</v>
      </c>
      <c r="H32" s="334">
        <f t="shared" si="13"/>
        <v>14</v>
      </c>
      <c r="I32" s="334">
        <f t="shared" si="13"/>
        <v>14</v>
      </c>
      <c r="J32" s="334">
        <f>SUM(J33:J36)</f>
        <v>14</v>
      </c>
      <c r="K32" s="336">
        <f>SUM(D32:J32)</f>
        <v>98</v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</row>
    <row r="33" spans="1:27" x14ac:dyDescent="0.2">
      <c r="A33" s="12"/>
      <c r="B33" s="478" t="s">
        <v>81</v>
      </c>
      <c r="C33" s="479"/>
      <c r="D33" s="334">
        <f>COUNTIF(D39:D52,1)</f>
        <v>12</v>
      </c>
      <c r="E33" s="334">
        <f t="shared" ref="E33:J33" si="14">COUNTIF(E39:E52,1)</f>
        <v>13</v>
      </c>
      <c r="F33" s="334">
        <f t="shared" si="14"/>
        <v>11</v>
      </c>
      <c r="G33" s="334">
        <f t="shared" si="14"/>
        <v>11</v>
      </c>
      <c r="H33" s="334">
        <f t="shared" si="14"/>
        <v>9</v>
      </c>
      <c r="I33" s="334">
        <f t="shared" si="14"/>
        <v>9</v>
      </c>
      <c r="J33" s="334">
        <f t="shared" si="14"/>
        <v>6</v>
      </c>
      <c r="K33" s="336">
        <f>SUM(D33:J33)</f>
        <v>71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</row>
    <row r="34" spans="1:27" x14ac:dyDescent="0.2">
      <c r="A34" s="12"/>
      <c r="B34" s="487" t="s">
        <v>83</v>
      </c>
      <c r="C34" s="488"/>
      <c r="D34" s="337">
        <f t="shared" ref="D34:J34" si="15">COUNTIF(D39:D52,0)</f>
        <v>2</v>
      </c>
      <c r="E34" s="337">
        <f t="shared" si="15"/>
        <v>1</v>
      </c>
      <c r="F34" s="337">
        <f t="shared" si="15"/>
        <v>3</v>
      </c>
      <c r="G34" s="337">
        <f t="shared" si="15"/>
        <v>3</v>
      </c>
      <c r="H34" s="337">
        <f t="shared" si="15"/>
        <v>5</v>
      </c>
      <c r="I34" s="337">
        <f t="shared" si="15"/>
        <v>5</v>
      </c>
      <c r="J34" s="337">
        <f t="shared" si="15"/>
        <v>1</v>
      </c>
      <c r="K34" s="8">
        <f>SUM(D34:J34)</f>
        <v>20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</row>
    <row r="35" spans="1:27" x14ac:dyDescent="0.2">
      <c r="A35" s="12"/>
      <c r="B35" s="487" t="s">
        <v>84</v>
      </c>
      <c r="C35" s="488"/>
      <c r="D35" s="337">
        <f t="shared" ref="D35:J35" si="16">COUNTIF(D39:D52,"J")</f>
        <v>0</v>
      </c>
      <c r="E35" s="337">
        <f t="shared" si="16"/>
        <v>0</v>
      </c>
      <c r="F35" s="337">
        <f t="shared" si="16"/>
        <v>0</v>
      </c>
      <c r="G35" s="337">
        <f t="shared" si="16"/>
        <v>0</v>
      </c>
      <c r="H35" s="337">
        <f t="shared" si="16"/>
        <v>0</v>
      </c>
      <c r="I35" s="337">
        <f t="shared" si="16"/>
        <v>0</v>
      </c>
      <c r="J35" s="337">
        <f t="shared" si="16"/>
        <v>0</v>
      </c>
      <c r="K35" s="8">
        <f>SUM(D35:J35)</f>
        <v>0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</row>
    <row r="36" spans="1:27" x14ac:dyDescent="0.2">
      <c r="A36" s="12"/>
      <c r="B36" s="487" t="s">
        <v>85</v>
      </c>
      <c r="C36" s="488"/>
      <c r="D36" s="337">
        <f>COUNTIF(D39:D52,"NA")</f>
        <v>0</v>
      </c>
      <c r="E36" s="337">
        <f t="shared" ref="E36:I36" si="17">COUNTIF(E39:E52,"NA")</f>
        <v>0</v>
      </c>
      <c r="F36" s="337">
        <f t="shared" si="17"/>
        <v>0</v>
      </c>
      <c r="G36" s="337">
        <f t="shared" si="17"/>
        <v>0</v>
      </c>
      <c r="H36" s="337">
        <f t="shared" si="17"/>
        <v>0</v>
      </c>
      <c r="I36" s="337">
        <f t="shared" si="17"/>
        <v>0</v>
      </c>
      <c r="J36" s="337">
        <f>COUNTIF(J39:J52,"NA")</f>
        <v>7</v>
      </c>
      <c r="K36" s="8">
        <f>SUM(D36:J36)</f>
        <v>7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</row>
    <row r="37" spans="1:27" x14ac:dyDescent="0.2">
      <c r="A37" s="12"/>
      <c r="B37" s="487" t="s">
        <v>136</v>
      </c>
      <c r="C37" s="488"/>
      <c r="D37" s="338">
        <f t="shared" ref="D37:K37" si="18">(D36*100)/D32</f>
        <v>0</v>
      </c>
      <c r="E37" s="338">
        <f t="shared" si="18"/>
        <v>0</v>
      </c>
      <c r="F37" s="338">
        <f t="shared" si="18"/>
        <v>0</v>
      </c>
      <c r="G37" s="338">
        <f t="shared" si="18"/>
        <v>0</v>
      </c>
      <c r="H37" s="338">
        <f t="shared" si="18"/>
        <v>0</v>
      </c>
      <c r="I37" s="338">
        <f t="shared" si="18"/>
        <v>0</v>
      </c>
      <c r="J37" s="338">
        <f t="shared" si="18"/>
        <v>50</v>
      </c>
      <c r="K37" s="339">
        <f t="shared" si="18"/>
        <v>7.1428571428571432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</row>
    <row r="38" spans="1:27" x14ac:dyDescent="0.2">
      <c r="A38" s="12"/>
      <c r="B38" s="228"/>
      <c r="C38" s="218"/>
      <c r="D38" s="218"/>
      <c r="E38" s="218"/>
      <c r="F38" s="218"/>
      <c r="G38" s="218"/>
      <c r="H38" s="218"/>
      <c r="I38" s="218"/>
      <c r="J38" s="218"/>
      <c r="K38" s="218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</row>
    <row r="39" spans="1:27" x14ac:dyDescent="0.2">
      <c r="A39" s="12"/>
      <c r="B39" s="264" t="s">
        <v>182</v>
      </c>
      <c r="C39" s="265">
        <v>1</v>
      </c>
      <c r="D39" s="327">
        <v>1</v>
      </c>
      <c r="E39" s="327">
        <v>1</v>
      </c>
      <c r="F39" s="327">
        <v>1</v>
      </c>
      <c r="G39" s="327">
        <v>0</v>
      </c>
      <c r="H39" s="327">
        <v>0</v>
      </c>
      <c r="I39" s="327">
        <v>1</v>
      </c>
      <c r="J39" s="327" t="s">
        <v>89</v>
      </c>
      <c r="K39" s="340">
        <f t="shared" ref="K39:K52" si="19">SUM(D39:J39)</f>
        <v>4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</row>
    <row r="40" spans="1:27" x14ac:dyDescent="0.2">
      <c r="A40" s="12"/>
      <c r="B40" s="211" t="s">
        <v>182</v>
      </c>
      <c r="C40" s="21">
        <v>2</v>
      </c>
      <c r="D40" s="327">
        <v>1</v>
      </c>
      <c r="E40" s="327">
        <v>1</v>
      </c>
      <c r="F40" s="327">
        <v>1</v>
      </c>
      <c r="G40" s="327">
        <v>1</v>
      </c>
      <c r="H40" s="327">
        <v>1</v>
      </c>
      <c r="I40" s="327">
        <v>1</v>
      </c>
      <c r="J40" s="327" t="s">
        <v>89</v>
      </c>
      <c r="K40" s="341">
        <f t="shared" si="19"/>
        <v>6</v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57"/>
      <c r="W40" s="413"/>
      <c r="X40" s="413"/>
      <c r="Y40" s="413"/>
      <c r="Z40" s="413"/>
      <c r="AA40" s="414"/>
    </row>
    <row r="41" spans="1:27" x14ac:dyDescent="0.2">
      <c r="A41" s="12"/>
      <c r="B41" s="211" t="s">
        <v>182</v>
      </c>
      <c r="C41" s="21">
        <v>3</v>
      </c>
      <c r="D41" s="327">
        <v>1</v>
      </c>
      <c r="E41" s="327">
        <v>1</v>
      </c>
      <c r="F41" s="327">
        <v>1</v>
      </c>
      <c r="G41" s="327">
        <v>0</v>
      </c>
      <c r="H41" s="327">
        <v>1</v>
      </c>
      <c r="I41" s="327">
        <v>0</v>
      </c>
      <c r="J41" s="327" t="s">
        <v>89</v>
      </c>
      <c r="K41" s="341">
        <f t="shared" si="19"/>
        <v>4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57"/>
      <c r="W41" s="413"/>
      <c r="X41" s="413"/>
      <c r="Y41" s="413"/>
      <c r="Z41" s="413"/>
      <c r="AA41" s="414"/>
    </row>
    <row r="42" spans="1:27" x14ac:dyDescent="0.2">
      <c r="A42" s="12"/>
      <c r="B42" s="211" t="s">
        <v>182</v>
      </c>
      <c r="C42" s="21">
        <v>4</v>
      </c>
      <c r="D42" s="327">
        <v>1</v>
      </c>
      <c r="E42" s="327">
        <v>1</v>
      </c>
      <c r="F42" s="327">
        <v>1</v>
      </c>
      <c r="G42" s="327">
        <v>1</v>
      </c>
      <c r="H42" s="327">
        <v>1</v>
      </c>
      <c r="I42" s="327">
        <v>1</v>
      </c>
      <c r="J42" s="327" t="s">
        <v>89</v>
      </c>
      <c r="K42" s="341">
        <f t="shared" si="19"/>
        <v>6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57"/>
      <c r="W42" s="413"/>
      <c r="X42" s="413"/>
      <c r="Y42" s="413"/>
      <c r="Z42" s="413"/>
      <c r="AA42" s="414"/>
    </row>
    <row r="43" spans="1:27" x14ac:dyDescent="0.2">
      <c r="A43" s="12"/>
      <c r="B43" s="211" t="s">
        <v>182</v>
      </c>
      <c r="C43" s="21">
        <v>5</v>
      </c>
      <c r="D43" s="327">
        <v>1</v>
      </c>
      <c r="E43" s="327">
        <v>0</v>
      </c>
      <c r="F43" s="327">
        <v>0</v>
      </c>
      <c r="G43" s="327">
        <v>1</v>
      </c>
      <c r="H43" s="327">
        <v>0</v>
      </c>
      <c r="I43" s="327">
        <v>0</v>
      </c>
      <c r="J43" s="327" t="s">
        <v>89</v>
      </c>
      <c r="K43" s="341">
        <f t="shared" si="19"/>
        <v>2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57"/>
      <c r="W43" s="413"/>
      <c r="X43" s="413"/>
      <c r="Y43" s="413"/>
      <c r="Z43" s="413"/>
      <c r="AA43" s="414"/>
    </row>
    <row r="44" spans="1:27" x14ac:dyDescent="0.2">
      <c r="A44" s="12"/>
      <c r="B44" s="211" t="s">
        <v>182</v>
      </c>
      <c r="C44" s="21">
        <v>6</v>
      </c>
      <c r="D44" s="327">
        <v>1</v>
      </c>
      <c r="E44" s="327">
        <v>1</v>
      </c>
      <c r="F44" s="327">
        <v>1</v>
      </c>
      <c r="G44" s="327">
        <v>1</v>
      </c>
      <c r="H44" s="327">
        <v>0</v>
      </c>
      <c r="I44" s="327">
        <v>1</v>
      </c>
      <c r="J44" s="327" t="s">
        <v>89</v>
      </c>
      <c r="K44" s="341">
        <f t="shared" si="19"/>
        <v>5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57"/>
      <c r="W44" s="413"/>
      <c r="X44" s="413"/>
      <c r="Y44" s="413"/>
      <c r="Z44" s="413"/>
      <c r="AA44" s="414"/>
    </row>
    <row r="45" spans="1:27" x14ac:dyDescent="0.2">
      <c r="A45" s="12"/>
      <c r="B45" s="211" t="s">
        <v>182</v>
      </c>
      <c r="C45" s="21">
        <v>7</v>
      </c>
      <c r="D45" s="327">
        <v>1</v>
      </c>
      <c r="E45" s="327">
        <v>1</v>
      </c>
      <c r="F45" s="327">
        <v>0</v>
      </c>
      <c r="G45" s="327">
        <v>1</v>
      </c>
      <c r="H45" s="327">
        <v>1</v>
      </c>
      <c r="I45" s="327">
        <v>0</v>
      </c>
      <c r="J45" s="327" t="s">
        <v>89</v>
      </c>
      <c r="K45" s="341">
        <f t="shared" si="19"/>
        <v>4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57"/>
      <c r="W45" s="413"/>
      <c r="X45" s="413"/>
      <c r="Y45" s="413"/>
      <c r="Z45" s="413"/>
      <c r="AA45" s="414"/>
    </row>
    <row r="46" spans="1:27" x14ac:dyDescent="0.2">
      <c r="A46" s="12"/>
      <c r="B46" s="342" t="s">
        <v>179</v>
      </c>
      <c r="C46" s="333">
        <v>1</v>
      </c>
      <c r="D46" s="327">
        <v>1</v>
      </c>
      <c r="E46" s="327">
        <v>1</v>
      </c>
      <c r="F46" s="327">
        <v>0</v>
      </c>
      <c r="G46" s="327">
        <v>1</v>
      </c>
      <c r="H46" s="327">
        <v>0</v>
      </c>
      <c r="I46" s="327">
        <v>1</v>
      </c>
      <c r="J46" s="327">
        <v>1</v>
      </c>
      <c r="K46" s="336">
        <f t="shared" si="19"/>
        <v>5</v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57"/>
      <c r="W46" s="413"/>
      <c r="X46" s="413"/>
      <c r="Y46" s="413"/>
      <c r="Z46" s="413"/>
      <c r="AA46" s="414"/>
    </row>
    <row r="47" spans="1:27" x14ac:dyDescent="0.2">
      <c r="A47" s="12"/>
      <c r="B47" s="211" t="s">
        <v>179</v>
      </c>
      <c r="C47" s="21">
        <v>2</v>
      </c>
      <c r="D47" s="327">
        <v>1</v>
      </c>
      <c r="E47" s="327">
        <v>1</v>
      </c>
      <c r="F47" s="327">
        <v>1</v>
      </c>
      <c r="G47" s="327">
        <v>1</v>
      </c>
      <c r="H47" s="327">
        <v>1</v>
      </c>
      <c r="I47" s="327">
        <v>0</v>
      </c>
      <c r="J47" s="327">
        <v>1</v>
      </c>
      <c r="K47" s="341">
        <f t="shared" si="19"/>
        <v>6</v>
      </c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57"/>
      <c r="W47" s="413"/>
      <c r="X47" s="413"/>
      <c r="Y47" s="413"/>
      <c r="Z47" s="413"/>
      <c r="AA47" s="414"/>
    </row>
    <row r="48" spans="1:27" x14ac:dyDescent="0.2">
      <c r="A48" s="12"/>
      <c r="B48" s="211" t="s">
        <v>179</v>
      </c>
      <c r="C48" s="21">
        <v>3</v>
      </c>
      <c r="D48" s="327">
        <v>1</v>
      </c>
      <c r="E48" s="327">
        <v>1</v>
      </c>
      <c r="F48" s="327">
        <v>1</v>
      </c>
      <c r="G48" s="327">
        <v>0</v>
      </c>
      <c r="H48" s="327">
        <v>1</v>
      </c>
      <c r="I48" s="327">
        <v>1</v>
      </c>
      <c r="J48" s="327">
        <v>0</v>
      </c>
      <c r="K48" s="341">
        <f t="shared" si="19"/>
        <v>5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57"/>
      <c r="W48" s="413"/>
      <c r="X48" s="413"/>
      <c r="Y48" s="413"/>
      <c r="Z48" s="413"/>
      <c r="AA48" s="414"/>
    </row>
    <row r="49" spans="1:27" x14ac:dyDescent="0.2">
      <c r="A49" s="12"/>
      <c r="B49" s="211" t="s">
        <v>179</v>
      </c>
      <c r="C49" s="21">
        <v>4</v>
      </c>
      <c r="D49" s="327">
        <v>0</v>
      </c>
      <c r="E49" s="327">
        <v>1</v>
      </c>
      <c r="F49" s="327">
        <v>1</v>
      </c>
      <c r="G49" s="327">
        <v>1</v>
      </c>
      <c r="H49" s="327">
        <v>1</v>
      </c>
      <c r="I49" s="327">
        <v>1</v>
      </c>
      <c r="J49" s="327">
        <v>1</v>
      </c>
      <c r="K49" s="341">
        <f t="shared" si="19"/>
        <v>6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57"/>
      <c r="W49" s="413"/>
      <c r="X49" s="413"/>
      <c r="Y49" s="413"/>
      <c r="Z49" s="413"/>
      <c r="AA49" s="414"/>
    </row>
    <row r="50" spans="1:27" x14ac:dyDescent="0.2">
      <c r="A50" s="12"/>
      <c r="B50" s="211" t="s">
        <v>179</v>
      </c>
      <c r="C50" s="21">
        <v>5</v>
      </c>
      <c r="D50" s="327">
        <v>1</v>
      </c>
      <c r="E50" s="327">
        <v>1</v>
      </c>
      <c r="F50" s="327">
        <v>1</v>
      </c>
      <c r="G50" s="327">
        <v>1</v>
      </c>
      <c r="H50" s="327">
        <v>0</v>
      </c>
      <c r="I50" s="327">
        <v>0</v>
      </c>
      <c r="J50" s="327">
        <v>1</v>
      </c>
      <c r="K50" s="341">
        <f t="shared" si="19"/>
        <v>5</v>
      </c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57"/>
      <c r="W50" s="413"/>
      <c r="X50" s="413"/>
      <c r="Y50" s="413"/>
      <c r="Z50" s="413"/>
      <c r="AA50" s="414"/>
    </row>
    <row r="51" spans="1:27" x14ac:dyDescent="0.2">
      <c r="A51" s="12"/>
      <c r="B51" s="211" t="s">
        <v>179</v>
      </c>
      <c r="C51" s="21">
        <v>6</v>
      </c>
      <c r="D51" s="327">
        <v>1</v>
      </c>
      <c r="E51" s="327">
        <v>1</v>
      </c>
      <c r="F51" s="327">
        <v>1</v>
      </c>
      <c r="G51" s="327">
        <v>1</v>
      </c>
      <c r="H51" s="327">
        <v>1</v>
      </c>
      <c r="I51" s="327">
        <v>1</v>
      </c>
      <c r="J51" s="327">
        <v>1</v>
      </c>
      <c r="K51" s="341">
        <f t="shared" si="19"/>
        <v>7</v>
      </c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57"/>
      <c r="W51" s="413"/>
      <c r="X51" s="413"/>
      <c r="Y51" s="413"/>
      <c r="Z51" s="413"/>
      <c r="AA51" s="414"/>
    </row>
    <row r="52" spans="1:27" x14ac:dyDescent="0.2">
      <c r="A52" s="12"/>
      <c r="B52" s="211" t="s">
        <v>179</v>
      </c>
      <c r="C52" s="21">
        <v>7</v>
      </c>
      <c r="D52" s="327">
        <v>0</v>
      </c>
      <c r="E52" s="327">
        <v>1</v>
      </c>
      <c r="F52" s="327">
        <v>1</v>
      </c>
      <c r="G52" s="327">
        <v>1</v>
      </c>
      <c r="H52" s="327">
        <v>1</v>
      </c>
      <c r="I52" s="327">
        <v>1</v>
      </c>
      <c r="J52" s="327">
        <v>1</v>
      </c>
      <c r="K52" s="341">
        <f t="shared" si="19"/>
        <v>6</v>
      </c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57"/>
      <c r="W52" s="413"/>
      <c r="X52" s="413"/>
      <c r="Y52" s="413"/>
      <c r="Z52" s="413"/>
      <c r="AA52" s="414"/>
    </row>
    <row r="53" spans="1:27" ht="15" thickBot="1" x14ac:dyDescent="0.25">
      <c r="A53" s="12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57"/>
      <c r="W53" s="413"/>
      <c r="X53" s="413"/>
      <c r="Y53" s="413"/>
      <c r="Z53" s="413"/>
      <c r="AA53" s="414"/>
    </row>
    <row r="54" spans="1:27" x14ac:dyDescent="0.2">
      <c r="A54" s="12"/>
      <c r="B54" s="12"/>
      <c r="C54" s="12"/>
      <c r="D54" s="12"/>
      <c r="E54" s="12"/>
      <c r="F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57"/>
      <c r="W54" s="413"/>
      <c r="X54" s="413"/>
      <c r="Y54" s="413"/>
      <c r="Z54" s="413"/>
      <c r="AA54" s="414"/>
    </row>
    <row r="55" spans="1:27" x14ac:dyDescent="0.2">
      <c r="A55" s="12"/>
      <c r="B55" s="2" t="s">
        <v>86</v>
      </c>
      <c r="C55" s="6">
        <v>1</v>
      </c>
      <c r="D55" s="12"/>
      <c r="E55" s="12"/>
      <c r="F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57"/>
      <c r="W55" s="413"/>
      <c r="X55" s="413"/>
      <c r="Y55" s="413"/>
      <c r="Z55" s="413"/>
      <c r="AA55" s="414"/>
    </row>
    <row r="56" spans="1:27" x14ac:dyDescent="0.2">
      <c r="A56" s="12"/>
      <c r="B56" s="2" t="s">
        <v>87</v>
      </c>
      <c r="C56" s="6">
        <v>0</v>
      </c>
      <c r="D56" s="12"/>
      <c r="E56" s="12"/>
      <c r="F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57"/>
      <c r="W56" s="413"/>
      <c r="X56" s="413"/>
      <c r="Y56" s="413"/>
      <c r="Z56" s="413"/>
      <c r="AA56" s="414"/>
    </row>
    <row r="57" spans="1:27" x14ac:dyDescent="0.2">
      <c r="A57" s="12"/>
      <c r="B57" s="2" t="s">
        <v>88</v>
      </c>
      <c r="C57" s="6" t="s">
        <v>80</v>
      </c>
      <c r="D57" s="12"/>
      <c r="E57" s="12"/>
      <c r="F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57"/>
      <c r="W57" s="413"/>
      <c r="X57" s="413"/>
      <c r="Y57" s="413"/>
      <c r="Z57" s="413"/>
      <c r="AA57" s="414"/>
    </row>
    <row r="58" spans="1:27" x14ac:dyDescent="0.2">
      <c r="A58" s="12"/>
      <c r="B58" s="2" t="s">
        <v>137</v>
      </c>
      <c r="C58" s="6" t="s">
        <v>89</v>
      </c>
      <c r="D58" s="12"/>
      <c r="E58" s="12"/>
      <c r="F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57"/>
      <c r="W58" s="413"/>
      <c r="X58" s="413"/>
      <c r="Y58" s="413"/>
      <c r="Z58" s="413"/>
      <c r="AA58" s="414"/>
    </row>
    <row r="59" spans="1:27" x14ac:dyDescent="0.2">
      <c r="A59" s="12"/>
      <c r="B59" s="12"/>
      <c r="C59" s="12"/>
      <c r="D59" s="1"/>
      <c r="E59" s="1"/>
      <c r="F59" s="1"/>
      <c r="G59" s="1"/>
      <c r="H59" s="1"/>
      <c r="I59" s="1"/>
      <c r="J59" s="1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57"/>
      <c r="W59" s="413"/>
      <c r="X59" s="413"/>
      <c r="Y59" s="413"/>
      <c r="Z59" s="413"/>
      <c r="AA59" s="414"/>
    </row>
    <row r="60" spans="1:27" x14ac:dyDescent="0.2">
      <c r="A60" s="12"/>
      <c r="B60" s="1"/>
      <c r="C60" s="1"/>
      <c r="D60" s="1"/>
      <c r="E60" s="1"/>
      <c r="F60" s="1"/>
      <c r="G60" s="1"/>
      <c r="H60" s="1"/>
      <c r="I60" s="1"/>
      <c r="J60" s="1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</row>
    <row r="61" spans="1:27" x14ac:dyDescent="0.2">
      <c r="A61" s="12"/>
      <c r="B61" s="12"/>
      <c r="C61" s="1"/>
      <c r="D61" s="481" t="s">
        <v>90</v>
      </c>
      <c r="E61" s="468" t="s">
        <v>91</v>
      </c>
      <c r="F61" s="468" t="s">
        <v>92</v>
      </c>
      <c r="G61" s="468" t="s">
        <v>93</v>
      </c>
      <c r="H61" s="485" t="s">
        <v>94</v>
      </c>
      <c r="I61" s="468" t="s">
        <v>183</v>
      </c>
      <c r="J61" s="468" t="s">
        <v>95</v>
      </c>
      <c r="K61" s="486" t="s">
        <v>7</v>
      </c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</row>
    <row r="62" spans="1:27" x14ac:dyDescent="0.2">
      <c r="A62" s="12"/>
      <c r="B62" s="12"/>
      <c r="C62" s="1"/>
      <c r="D62" s="481"/>
      <c r="E62" s="468"/>
      <c r="F62" s="468"/>
      <c r="G62" s="468"/>
      <c r="H62" s="485"/>
      <c r="I62" s="468"/>
      <c r="J62" s="468"/>
      <c r="K62" s="486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</row>
    <row r="63" spans="1:27" x14ac:dyDescent="0.2">
      <c r="A63" s="12"/>
      <c r="B63" s="12"/>
      <c r="C63" s="1"/>
      <c r="D63" s="344">
        <f t="shared" ref="D63:J63" si="20">D33</f>
        <v>12</v>
      </c>
      <c r="E63" s="23">
        <f t="shared" si="20"/>
        <v>13</v>
      </c>
      <c r="F63" s="23">
        <f t="shared" si="20"/>
        <v>11</v>
      </c>
      <c r="G63" s="23">
        <f t="shared" si="20"/>
        <v>11</v>
      </c>
      <c r="H63" s="5">
        <f t="shared" si="20"/>
        <v>9</v>
      </c>
      <c r="I63" s="5">
        <f t="shared" si="20"/>
        <v>9</v>
      </c>
      <c r="J63" s="5">
        <f t="shared" si="20"/>
        <v>6</v>
      </c>
      <c r="K63" s="345">
        <f>SUM(D63:J63)</f>
        <v>71</v>
      </c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</row>
    <row r="64" spans="1:27" x14ac:dyDescent="0.2">
      <c r="A64" s="12"/>
      <c r="B64" s="12"/>
      <c r="C64" s="1"/>
      <c r="D64" s="1"/>
      <c r="E64" s="1"/>
      <c r="F64" s="1"/>
      <c r="G64" s="1"/>
      <c r="H64" s="1"/>
      <c r="I64" s="1"/>
      <c r="J64" s="1"/>
      <c r="K64" s="1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</row>
    <row r="65" spans="1:22" x14ac:dyDescent="0.2">
      <c r="A65" s="12"/>
      <c r="B65" s="481" t="s">
        <v>96</v>
      </c>
      <c r="C65" s="468"/>
      <c r="D65" s="468" t="s">
        <v>90</v>
      </c>
      <c r="E65" s="468" t="s">
        <v>91</v>
      </c>
      <c r="F65" s="468" t="s">
        <v>92</v>
      </c>
      <c r="G65" s="485" t="s">
        <v>93</v>
      </c>
      <c r="H65" s="485" t="s">
        <v>94</v>
      </c>
      <c r="I65" s="468" t="s">
        <v>183</v>
      </c>
      <c r="J65" s="468" t="s">
        <v>95</v>
      </c>
      <c r="K65" s="511" t="s">
        <v>7</v>
      </c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</row>
    <row r="66" spans="1:22" x14ac:dyDescent="0.2">
      <c r="A66" s="12"/>
      <c r="B66" s="481"/>
      <c r="C66" s="468"/>
      <c r="D66" s="468"/>
      <c r="E66" s="468"/>
      <c r="F66" s="468"/>
      <c r="G66" s="485"/>
      <c r="H66" s="485"/>
      <c r="I66" s="468"/>
      <c r="J66" s="468"/>
      <c r="K66" s="511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</row>
    <row r="67" spans="1:22" ht="14.25" customHeight="1" x14ac:dyDescent="0.2">
      <c r="A67" s="12"/>
      <c r="B67" s="481" t="s">
        <v>97</v>
      </c>
      <c r="C67" s="468"/>
      <c r="D67" s="3">
        <f t="shared" ref="D67:J67" si="21">D33</f>
        <v>12</v>
      </c>
      <c r="E67" s="3">
        <f t="shared" si="21"/>
        <v>13</v>
      </c>
      <c r="F67" s="3">
        <f t="shared" si="21"/>
        <v>11</v>
      </c>
      <c r="G67" s="4">
        <f t="shared" si="21"/>
        <v>11</v>
      </c>
      <c r="H67" s="3">
        <f t="shared" si="21"/>
        <v>9</v>
      </c>
      <c r="I67" s="3">
        <f t="shared" si="21"/>
        <v>9</v>
      </c>
      <c r="J67" s="3">
        <f t="shared" si="21"/>
        <v>6</v>
      </c>
      <c r="K67" s="346">
        <f>SUM(D67:J67)</f>
        <v>71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</row>
    <row r="68" spans="1:22" ht="14.25" customHeight="1" x14ac:dyDescent="0.2">
      <c r="A68" s="12"/>
      <c r="B68" s="481" t="s">
        <v>98</v>
      </c>
      <c r="C68" s="468"/>
      <c r="D68" s="3">
        <f t="shared" ref="D68:J68" si="22">D34+D35</f>
        <v>2</v>
      </c>
      <c r="E68" s="3">
        <f t="shared" si="22"/>
        <v>1</v>
      </c>
      <c r="F68" s="3">
        <f t="shared" si="22"/>
        <v>3</v>
      </c>
      <c r="G68" s="3">
        <f t="shared" si="22"/>
        <v>3</v>
      </c>
      <c r="H68" s="3">
        <f t="shared" si="22"/>
        <v>5</v>
      </c>
      <c r="I68" s="3">
        <f t="shared" si="22"/>
        <v>5</v>
      </c>
      <c r="J68" s="3">
        <f t="shared" si="22"/>
        <v>1</v>
      </c>
      <c r="K68" s="346">
        <f>SUM(D68:J68)</f>
        <v>20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</row>
    <row r="69" spans="1:22" x14ac:dyDescent="0.2">
      <c r="A69" s="12"/>
      <c r="B69" s="481" t="s">
        <v>99</v>
      </c>
      <c r="C69" s="468"/>
      <c r="D69" s="3">
        <f t="shared" ref="D69:J69" si="23">D32-D36</f>
        <v>14</v>
      </c>
      <c r="E69" s="3">
        <f t="shared" si="23"/>
        <v>14</v>
      </c>
      <c r="F69" s="3">
        <f t="shared" si="23"/>
        <v>14</v>
      </c>
      <c r="G69" s="3">
        <f t="shared" si="23"/>
        <v>14</v>
      </c>
      <c r="H69" s="3">
        <f t="shared" si="23"/>
        <v>14</v>
      </c>
      <c r="I69" s="3">
        <f t="shared" si="23"/>
        <v>14</v>
      </c>
      <c r="J69" s="3">
        <f t="shared" si="23"/>
        <v>7</v>
      </c>
      <c r="K69" s="346">
        <f>SUM(D69:J69)</f>
        <v>91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</row>
    <row r="70" spans="1:22" x14ac:dyDescent="0.2">
      <c r="A70" s="12"/>
      <c r="B70" s="481" t="s">
        <v>85</v>
      </c>
      <c r="C70" s="468"/>
      <c r="D70" s="3">
        <f t="shared" ref="D70:I70" si="24">D36</f>
        <v>0</v>
      </c>
      <c r="E70" s="3">
        <f t="shared" si="24"/>
        <v>0</v>
      </c>
      <c r="F70" s="3">
        <f t="shared" si="24"/>
        <v>0</v>
      </c>
      <c r="G70" s="3">
        <f t="shared" si="24"/>
        <v>0</v>
      </c>
      <c r="H70" s="3">
        <f t="shared" si="24"/>
        <v>0</v>
      </c>
      <c r="I70" s="3">
        <f t="shared" si="24"/>
        <v>0</v>
      </c>
      <c r="J70" s="3">
        <f>J36</f>
        <v>7</v>
      </c>
      <c r="K70" s="346">
        <f>SUM(D70:J70)</f>
        <v>7</v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</row>
    <row r="71" spans="1:22" x14ac:dyDescent="0.2">
      <c r="A71" s="12"/>
      <c r="B71" s="1"/>
      <c r="C71" s="1"/>
      <c r="D71" s="1"/>
      <c r="E71" s="1"/>
      <c r="F71" s="1"/>
      <c r="G71" s="1"/>
      <c r="H71" s="1"/>
      <c r="I71" s="1"/>
      <c r="J71" s="1"/>
      <c r="K71" s="1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</row>
    <row r="72" spans="1:22" x14ac:dyDescent="0.2">
      <c r="A72" s="12"/>
      <c r="B72" s="1"/>
      <c r="C72" s="12"/>
      <c r="D72" s="485" t="s">
        <v>90</v>
      </c>
      <c r="E72" s="485" t="s">
        <v>91</v>
      </c>
      <c r="F72" s="485" t="s">
        <v>92</v>
      </c>
      <c r="G72" s="485" t="s">
        <v>93</v>
      </c>
      <c r="H72" s="485" t="s">
        <v>94</v>
      </c>
      <c r="I72" s="468" t="s">
        <v>183</v>
      </c>
      <c r="J72" s="485" t="s">
        <v>95</v>
      </c>
      <c r="K72" s="486" t="s">
        <v>7</v>
      </c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</row>
    <row r="73" spans="1:22" x14ac:dyDescent="0.2">
      <c r="A73" s="12"/>
      <c r="B73" s="1"/>
      <c r="C73" s="12"/>
      <c r="D73" s="485"/>
      <c r="E73" s="485"/>
      <c r="F73" s="485"/>
      <c r="G73" s="485"/>
      <c r="H73" s="485"/>
      <c r="I73" s="468"/>
      <c r="J73" s="485"/>
      <c r="K73" s="486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</row>
    <row r="74" spans="1:22" x14ac:dyDescent="0.2">
      <c r="A74" s="12"/>
      <c r="B74" s="483" t="s">
        <v>81</v>
      </c>
      <c r="C74" s="484"/>
      <c r="D74" s="404">
        <f>D33/14</f>
        <v>0.8571428571428571</v>
      </c>
      <c r="E74" s="404">
        <f t="shared" ref="E74:H74" si="25">E33/14</f>
        <v>0.9285714285714286</v>
      </c>
      <c r="F74" s="404">
        <f t="shared" si="25"/>
        <v>0.7857142857142857</v>
      </c>
      <c r="G74" s="404">
        <f t="shared" si="25"/>
        <v>0.7857142857142857</v>
      </c>
      <c r="H74" s="404">
        <f t="shared" si="25"/>
        <v>0.6428571428571429</v>
      </c>
      <c r="I74" s="404">
        <f>I33/14</f>
        <v>0.6428571428571429</v>
      </c>
      <c r="J74" s="404">
        <f>J33/7</f>
        <v>0.8571428571428571</v>
      </c>
      <c r="K74" s="405">
        <f>K33/(14*7)</f>
        <v>0.72448979591836737</v>
      </c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</row>
    <row r="75" spans="1:22" x14ac:dyDescent="0.2">
      <c r="A75" s="12"/>
      <c r="B75" s="483" t="s">
        <v>72</v>
      </c>
      <c r="C75" s="484"/>
      <c r="D75" s="404">
        <f t="shared" ref="D75:I75" si="26">(14-D33)/14</f>
        <v>0.14285714285714285</v>
      </c>
      <c r="E75" s="404">
        <f t="shared" si="26"/>
        <v>7.1428571428571425E-2</v>
      </c>
      <c r="F75" s="404">
        <f t="shared" si="26"/>
        <v>0.21428571428571427</v>
      </c>
      <c r="G75" s="404">
        <f t="shared" si="26"/>
        <v>0.21428571428571427</v>
      </c>
      <c r="H75" s="404">
        <f t="shared" si="26"/>
        <v>0.35714285714285715</v>
      </c>
      <c r="I75" s="404">
        <f t="shared" si="26"/>
        <v>0.35714285714285715</v>
      </c>
      <c r="J75" s="404">
        <f>(7-J33)/7</f>
        <v>0.14285714285714285</v>
      </c>
      <c r="K75" s="405">
        <f>((14*7)-K33)/(14*7)</f>
        <v>0.27551020408163263</v>
      </c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</row>
    <row r="76" spans="1:22" x14ac:dyDescent="0.2">
      <c r="A76" s="12"/>
      <c r="B76" s="57"/>
      <c r="C76" s="12"/>
      <c r="D76" s="57"/>
      <c r="E76" s="229"/>
      <c r="F76" s="229"/>
      <c r="G76" s="229"/>
      <c r="H76" s="229"/>
      <c r="I76" s="230"/>
      <c r="J76" s="231"/>
      <c r="K76" s="231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</row>
    <row r="77" spans="1:22" x14ac:dyDescent="0.2">
      <c r="A77" s="12"/>
      <c r="B77" s="57"/>
      <c r="C77" s="57"/>
      <c r="D77" s="232"/>
      <c r="E77" s="232"/>
      <c r="F77" s="232"/>
      <c r="G77" s="232"/>
      <c r="H77" s="232"/>
      <c r="I77" s="232"/>
      <c r="J77" s="2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</row>
    <row r="78" spans="1:22" x14ac:dyDescent="0.2">
      <c r="A78" s="12"/>
      <c r="B78" s="57"/>
      <c r="C78" s="57"/>
      <c r="D78" s="57"/>
      <c r="E78" s="57"/>
      <c r="F78" s="57"/>
      <c r="G78" s="57"/>
      <c r="H78" s="57"/>
      <c r="I78" s="57"/>
      <c r="J78" s="57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</row>
    <row r="79" spans="1:22" x14ac:dyDescent="0.2">
      <c r="A79" s="12"/>
      <c r="B79" s="57"/>
      <c r="C79" s="57"/>
      <c r="D79" s="57"/>
      <c r="E79" s="57"/>
      <c r="F79" s="57"/>
      <c r="G79" s="57"/>
      <c r="H79" s="57"/>
      <c r="I79" s="57"/>
      <c r="J79" s="57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</row>
    <row r="80" spans="1:22" x14ac:dyDescent="0.2">
      <c r="A80" s="12"/>
      <c r="B80" s="57"/>
      <c r="C80" s="57"/>
      <c r="D80" s="57"/>
      <c r="E80" s="57"/>
      <c r="F80" s="57"/>
      <c r="G80" s="57"/>
      <c r="H80" s="57"/>
      <c r="I80" s="57"/>
      <c r="J80" s="57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</row>
    <row r="81" spans="1:22" x14ac:dyDescent="0.2">
      <c r="A81" s="12"/>
      <c r="B81" s="57"/>
      <c r="C81" s="57"/>
      <c r="D81" s="57"/>
      <c r="E81" s="57"/>
      <c r="F81" s="57"/>
      <c r="G81" s="57"/>
      <c r="H81" s="57"/>
      <c r="I81" s="57"/>
      <c r="J81" s="57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</row>
    <row r="82" spans="1:22" x14ac:dyDescent="0.2">
      <c r="A82" s="12"/>
      <c r="B82" s="57"/>
      <c r="C82" s="57"/>
      <c r="D82" s="57"/>
      <c r="E82" s="57"/>
      <c r="F82" s="57"/>
      <c r="G82" s="57"/>
      <c r="H82" s="57"/>
      <c r="I82" s="57"/>
      <c r="J82" s="57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</row>
    <row r="83" spans="1:22" x14ac:dyDescent="0.2">
      <c r="A83" s="12"/>
      <c r="B83" s="57"/>
      <c r="C83" s="57"/>
      <c r="D83" s="57"/>
      <c r="E83" s="57"/>
      <c r="F83" s="57"/>
      <c r="G83" s="57"/>
      <c r="H83" s="57"/>
      <c r="I83" s="57"/>
      <c r="J83" s="57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</row>
    <row r="84" spans="1:22" x14ac:dyDescent="0.2">
      <c r="A84" s="12"/>
      <c r="B84" s="12"/>
      <c r="C84" s="12"/>
      <c r="D84" s="12"/>
      <c r="E84" s="12"/>
      <c r="F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</row>
    <row r="85" spans="1:22" x14ac:dyDescent="0.2">
      <c r="A85" s="12"/>
      <c r="B85" s="12"/>
      <c r="C85" s="12"/>
      <c r="D85" s="12"/>
      <c r="E85" s="12"/>
      <c r="F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</row>
    <row r="86" spans="1:22" x14ac:dyDescent="0.2">
      <c r="A86" s="12"/>
      <c r="B86" s="12"/>
      <c r="C86" s="12"/>
      <c r="D86" s="12"/>
      <c r="E86" s="12"/>
      <c r="F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</row>
    <row r="87" spans="1:22" x14ac:dyDescent="0.2">
      <c r="A87" s="12"/>
      <c r="B87" s="12"/>
      <c r="C87" s="12"/>
      <c r="D87" s="12"/>
      <c r="E87" s="12"/>
      <c r="F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</row>
    <row r="88" spans="1:22" x14ac:dyDescent="0.2">
      <c r="A88" s="12"/>
      <c r="B88" s="12"/>
      <c r="C88" s="12"/>
      <c r="D88" s="12"/>
      <c r="E88" s="12"/>
      <c r="F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</row>
    <row r="89" spans="1:22" x14ac:dyDescent="0.2">
      <c r="A89" s="12"/>
      <c r="B89" s="12"/>
      <c r="C89" s="12"/>
      <c r="D89" s="12"/>
      <c r="E89" s="12"/>
      <c r="F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</row>
    <row r="90" spans="1:22" x14ac:dyDescent="0.2">
      <c r="A90" s="12"/>
      <c r="B90" s="12"/>
      <c r="C90" s="12"/>
      <c r="D90" s="12"/>
      <c r="E90" s="12"/>
      <c r="F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</row>
    <row r="91" spans="1:22" x14ac:dyDescent="0.2">
      <c r="A91" s="12"/>
      <c r="B91" s="12"/>
      <c r="C91" s="12"/>
      <c r="D91" s="12"/>
      <c r="E91" s="12"/>
      <c r="F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</row>
    <row r="92" spans="1:22" x14ac:dyDescent="0.2">
      <c r="A92" s="12"/>
      <c r="B92" s="12"/>
      <c r="C92" s="12"/>
      <c r="D92" s="12"/>
      <c r="E92" s="12"/>
      <c r="F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</row>
    <row r="93" spans="1:22" x14ac:dyDescent="0.2">
      <c r="A93" s="12"/>
      <c r="B93" s="12"/>
      <c r="C93" s="12"/>
      <c r="D93" s="12"/>
      <c r="E93" s="12"/>
      <c r="F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</row>
    <row r="94" spans="1:22" x14ac:dyDescent="0.2">
      <c r="A94" s="12"/>
      <c r="B94" s="12"/>
      <c r="C94" s="12"/>
      <c r="D94" s="12"/>
      <c r="E94" s="12"/>
      <c r="F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</row>
    <row r="95" spans="1:22" ht="15" x14ac:dyDescent="0.2">
      <c r="A95" s="457" t="s">
        <v>178</v>
      </c>
      <c r="B95" s="457"/>
      <c r="C95" s="457"/>
      <c r="D95" s="457"/>
      <c r="E95" s="457"/>
      <c r="F95" s="457"/>
      <c r="G95" s="457"/>
      <c r="H95" s="457"/>
      <c r="I95" s="457"/>
      <c r="J95" s="457"/>
      <c r="K95" s="457"/>
      <c r="L95" s="457"/>
      <c r="M95" s="457"/>
      <c r="N95" s="457"/>
      <c r="O95" s="457"/>
      <c r="P95" s="457"/>
      <c r="Q95" s="457"/>
      <c r="R95" s="457"/>
      <c r="S95" s="457"/>
      <c r="T95" s="457"/>
      <c r="U95" s="136"/>
    </row>
    <row r="96" spans="1:22" ht="15" x14ac:dyDescent="0.2">
      <c r="A96" s="458" t="s">
        <v>261</v>
      </c>
      <c r="B96" s="458"/>
      <c r="C96" s="458"/>
      <c r="D96" s="458"/>
      <c r="E96" s="458"/>
      <c r="F96" s="458"/>
      <c r="G96" s="458"/>
      <c r="H96" s="458"/>
      <c r="I96" s="458"/>
      <c r="J96" s="458"/>
      <c r="K96" s="458"/>
      <c r="L96" s="458"/>
      <c r="M96" s="458"/>
      <c r="N96" s="458"/>
      <c r="O96" s="458"/>
      <c r="P96" s="458"/>
      <c r="Q96" s="458"/>
      <c r="R96" s="458"/>
      <c r="S96" s="458"/>
      <c r="T96" s="458"/>
      <c r="U96" s="137"/>
    </row>
    <row r="97" spans="1:22" x14ac:dyDescent="0.2">
      <c r="A97" s="12"/>
      <c r="B97" s="12"/>
      <c r="C97" s="12"/>
      <c r="D97" s="12"/>
      <c r="E97" s="12"/>
      <c r="F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</row>
    <row r="98" spans="1:22" ht="18" x14ac:dyDescent="0.2">
      <c r="A98" s="12"/>
      <c r="B98" s="506" t="s">
        <v>135</v>
      </c>
      <c r="C98" s="506"/>
      <c r="D98" s="506"/>
      <c r="E98" s="506"/>
      <c r="F98" s="506"/>
      <c r="G98" s="506"/>
      <c r="H98" s="506"/>
      <c r="I98" s="506"/>
      <c r="J98" s="506"/>
      <c r="K98" s="506"/>
      <c r="L98" s="12"/>
      <c r="M98" s="12"/>
      <c r="N98" s="12"/>
      <c r="O98" s="12"/>
      <c r="P98" s="12"/>
      <c r="Q98" s="12"/>
      <c r="R98" s="12"/>
      <c r="S98" s="12"/>
      <c r="T98" s="12"/>
      <c r="U98" s="57"/>
      <c r="V98" s="57"/>
    </row>
    <row r="99" spans="1:22" x14ac:dyDescent="0.2">
      <c r="A99" s="12"/>
      <c r="B99" s="507" t="s">
        <v>181</v>
      </c>
      <c r="C99" s="507"/>
      <c r="D99" s="507"/>
      <c r="E99" s="507"/>
      <c r="F99" s="507"/>
      <c r="G99" s="507"/>
      <c r="H99" s="507"/>
      <c r="I99" s="507"/>
      <c r="J99" s="507"/>
      <c r="K99" s="507"/>
      <c r="L99" s="12"/>
      <c r="M99" s="12"/>
      <c r="N99" s="12"/>
      <c r="O99" s="15"/>
      <c r="P99" s="12"/>
      <c r="Q99" s="12"/>
      <c r="R99" s="12"/>
      <c r="S99" s="12"/>
      <c r="T99" s="12"/>
      <c r="U99" s="57"/>
      <c r="V99" s="57"/>
    </row>
    <row r="100" spans="1:22" ht="18.75" thickBot="1" x14ac:dyDescent="0.25">
      <c r="A100" s="12"/>
      <c r="B100" s="227"/>
      <c r="C100" s="227"/>
      <c r="D100" s="227"/>
      <c r="E100" s="227"/>
      <c r="F100" s="227"/>
      <c r="G100" s="227"/>
      <c r="H100" s="227"/>
      <c r="I100" s="227"/>
      <c r="J100" s="227"/>
      <c r="K100" s="227"/>
      <c r="L100" s="12"/>
      <c r="M100" s="12"/>
      <c r="N100" s="12"/>
      <c r="O100" s="15"/>
      <c r="P100" s="12"/>
      <c r="Q100" s="12"/>
      <c r="R100" s="12"/>
      <c r="S100" s="12"/>
      <c r="T100" s="12"/>
      <c r="U100" s="57"/>
      <c r="V100" s="57"/>
    </row>
    <row r="101" spans="1:22" x14ac:dyDescent="0.2">
      <c r="A101" s="12"/>
      <c r="B101" s="508" t="s">
        <v>49</v>
      </c>
      <c r="C101" s="467" t="s">
        <v>51</v>
      </c>
      <c r="D101" s="467" t="s">
        <v>82</v>
      </c>
      <c r="E101" s="467"/>
      <c r="F101" s="467"/>
      <c r="G101" s="467"/>
      <c r="H101" s="467"/>
      <c r="I101" s="467"/>
      <c r="J101" s="467"/>
      <c r="K101" s="510"/>
      <c r="L101" s="12"/>
      <c r="M101" s="12"/>
      <c r="N101" s="12"/>
      <c r="O101" s="12"/>
      <c r="P101" s="12"/>
      <c r="Q101" s="12"/>
      <c r="R101" s="12"/>
      <c r="S101" s="12"/>
      <c r="T101" s="12"/>
      <c r="U101" s="57"/>
      <c r="V101" s="57"/>
    </row>
    <row r="102" spans="1:22" ht="51" customHeight="1" thickBot="1" x14ac:dyDescent="0.25">
      <c r="A102" s="12"/>
      <c r="B102" s="509"/>
      <c r="C102" s="472"/>
      <c r="D102" s="283"/>
      <c r="E102" s="283"/>
      <c r="F102" s="283"/>
      <c r="G102" s="283"/>
      <c r="H102" s="283"/>
      <c r="I102" s="283"/>
      <c r="J102" s="283"/>
      <c r="K102" s="233" t="s">
        <v>7</v>
      </c>
      <c r="L102" s="12"/>
      <c r="M102" s="12"/>
      <c r="N102" s="12"/>
      <c r="O102" s="12"/>
      <c r="P102" s="12"/>
      <c r="Q102" s="12"/>
      <c r="R102" s="12"/>
      <c r="S102" s="12"/>
      <c r="T102" s="12"/>
      <c r="U102" s="57"/>
      <c r="V102" s="57"/>
    </row>
    <row r="103" spans="1:22" x14ac:dyDescent="0.2">
      <c r="A103" s="12"/>
      <c r="B103" s="335"/>
      <c r="C103" s="313"/>
      <c r="D103" s="313"/>
      <c r="E103" s="313"/>
      <c r="F103" s="313"/>
      <c r="G103" s="313"/>
      <c r="H103" s="313"/>
      <c r="I103" s="313"/>
      <c r="J103" s="313"/>
      <c r="K103" s="313"/>
      <c r="L103" s="12"/>
      <c r="M103" s="12"/>
      <c r="N103" s="12"/>
      <c r="O103" s="12"/>
      <c r="P103" s="12"/>
      <c r="Q103" s="12"/>
      <c r="R103" s="12"/>
      <c r="S103" s="12"/>
      <c r="T103" s="12"/>
      <c r="U103" s="57"/>
      <c r="V103" s="57"/>
    </row>
    <row r="104" spans="1:22" x14ac:dyDescent="0.2">
      <c r="A104" s="12"/>
      <c r="B104" s="478" t="s">
        <v>7</v>
      </c>
      <c r="C104" s="479"/>
      <c r="D104" s="334">
        <f>SUM(D105:D108)</f>
        <v>14</v>
      </c>
      <c r="E104" s="334">
        <f t="shared" ref="E104:I104" si="27">SUM(E105:E108)</f>
        <v>14</v>
      </c>
      <c r="F104" s="334">
        <f t="shared" si="27"/>
        <v>14</v>
      </c>
      <c r="G104" s="334">
        <f t="shared" si="27"/>
        <v>14</v>
      </c>
      <c r="H104" s="334">
        <f t="shared" si="27"/>
        <v>14</v>
      </c>
      <c r="I104" s="334">
        <f t="shared" si="27"/>
        <v>14</v>
      </c>
      <c r="J104" s="334">
        <f>SUM(J105:J108)</f>
        <v>14</v>
      </c>
      <c r="K104" s="336">
        <f>SUM(D104:J104)</f>
        <v>98</v>
      </c>
      <c r="L104" s="12"/>
      <c r="M104" s="12"/>
      <c r="N104" s="12"/>
      <c r="O104" s="12"/>
      <c r="P104" s="12"/>
      <c r="Q104" s="12"/>
      <c r="R104" s="12"/>
      <c r="S104" s="12"/>
      <c r="T104" s="12"/>
      <c r="U104" s="57"/>
      <c r="V104" s="57"/>
    </row>
    <row r="105" spans="1:22" x14ac:dyDescent="0.2">
      <c r="A105" s="12"/>
      <c r="B105" s="478" t="s">
        <v>81</v>
      </c>
      <c r="C105" s="479"/>
      <c r="D105" s="334">
        <f>COUNTIF(D111:D124,1)</f>
        <v>10</v>
      </c>
      <c r="E105" s="334">
        <f t="shared" ref="E105:J105" si="28">COUNTIF(E111:E124,1)</f>
        <v>14</v>
      </c>
      <c r="F105" s="334">
        <f t="shared" si="28"/>
        <v>12</v>
      </c>
      <c r="G105" s="334">
        <f t="shared" si="28"/>
        <v>12</v>
      </c>
      <c r="H105" s="334">
        <f t="shared" si="28"/>
        <v>12</v>
      </c>
      <c r="I105" s="334">
        <f t="shared" si="28"/>
        <v>12</v>
      </c>
      <c r="J105" s="334">
        <f t="shared" si="28"/>
        <v>11</v>
      </c>
      <c r="K105" s="336">
        <f>SUM(D105:J105)</f>
        <v>83</v>
      </c>
      <c r="L105" s="402">
        <f>K105/K104</f>
        <v>0.84693877551020413</v>
      </c>
      <c r="M105" s="12"/>
      <c r="N105" s="12"/>
      <c r="O105" s="12"/>
      <c r="P105" s="12"/>
      <c r="Q105" s="12"/>
      <c r="R105" s="12"/>
      <c r="S105" s="12"/>
      <c r="T105" s="12"/>
      <c r="U105" s="57"/>
      <c r="V105" s="57"/>
    </row>
    <row r="106" spans="1:22" x14ac:dyDescent="0.2">
      <c r="A106" s="12"/>
      <c r="B106" s="487" t="s">
        <v>83</v>
      </c>
      <c r="C106" s="488"/>
      <c r="D106" s="337">
        <f t="shared" ref="D106:J106" si="29">COUNTIF(D111:D124,0)</f>
        <v>3</v>
      </c>
      <c r="E106" s="337">
        <f t="shared" si="29"/>
        <v>0</v>
      </c>
      <c r="F106" s="337">
        <f t="shared" si="29"/>
        <v>2</v>
      </c>
      <c r="G106" s="337">
        <f t="shared" si="29"/>
        <v>2</v>
      </c>
      <c r="H106" s="337">
        <f t="shared" si="29"/>
        <v>2</v>
      </c>
      <c r="I106" s="337">
        <f t="shared" si="29"/>
        <v>2</v>
      </c>
      <c r="J106" s="337">
        <f t="shared" si="29"/>
        <v>3</v>
      </c>
      <c r="K106" s="8">
        <f>SUM(D106:J106)</f>
        <v>14</v>
      </c>
      <c r="L106" s="12"/>
      <c r="M106" s="12"/>
      <c r="N106" s="12"/>
      <c r="O106" s="12"/>
      <c r="P106" s="12"/>
      <c r="Q106" s="12"/>
      <c r="R106" s="12"/>
      <c r="S106" s="12"/>
      <c r="T106" s="12"/>
      <c r="U106" s="57"/>
      <c r="V106" s="57"/>
    </row>
    <row r="107" spans="1:22" x14ac:dyDescent="0.2">
      <c r="A107" s="12"/>
      <c r="B107" s="487" t="s">
        <v>84</v>
      </c>
      <c r="C107" s="488"/>
      <c r="D107" s="337">
        <f t="shared" ref="D107:J107" si="30">COUNTIF(D111:D124,"J")</f>
        <v>1</v>
      </c>
      <c r="E107" s="337">
        <f t="shared" si="30"/>
        <v>0</v>
      </c>
      <c r="F107" s="337">
        <f t="shared" si="30"/>
        <v>0</v>
      </c>
      <c r="G107" s="337">
        <f t="shared" si="30"/>
        <v>0</v>
      </c>
      <c r="H107" s="337">
        <f t="shared" si="30"/>
        <v>0</v>
      </c>
      <c r="I107" s="337">
        <f t="shared" si="30"/>
        <v>0</v>
      </c>
      <c r="J107" s="337">
        <f t="shared" si="30"/>
        <v>0</v>
      </c>
      <c r="K107" s="8">
        <f>SUM(D107:J107)</f>
        <v>1</v>
      </c>
      <c r="L107" s="12"/>
      <c r="M107" s="12"/>
      <c r="N107" s="12"/>
      <c r="O107" s="12"/>
      <c r="P107" s="12"/>
      <c r="Q107" s="12"/>
      <c r="R107" s="12"/>
      <c r="S107" s="12"/>
      <c r="T107" s="12"/>
      <c r="U107" s="57"/>
      <c r="V107" s="57"/>
    </row>
    <row r="108" spans="1:22" x14ac:dyDescent="0.2">
      <c r="A108" s="12"/>
      <c r="B108" s="487" t="s">
        <v>85</v>
      </c>
      <c r="C108" s="488"/>
      <c r="D108" s="337">
        <f>COUNTIF(D111:D124,"NA")</f>
        <v>0</v>
      </c>
      <c r="E108" s="337">
        <f t="shared" ref="E108:I108" si="31">COUNTIF(E111:E124,"NA")</f>
        <v>0</v>
      </c>
      <c r="F108" s="337">
        <f t="shared" si="31"/>
        <v>0</v>
      </c>
      <c r="G108" s="337">
        <f t="shared" si="31"/>
        <v>0</v>
      </c>
      <c r="H108" s="337">
        <f t="shared" si="31"/>
        <v>0</v>
      </c>
      <c r="I108" s="337">
        <f t="shared" si="31"/>
        <v>0</v>
      </c>
      <c r="J108" s="337">
        <f>COUNTIF(J111:J124,"NA")</f>
        <v>0</v>
      </c>
      <c r="K108" s="8">
        <f>SUM(D108:J108)</f>
        <v>0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57"/>
      <c r="V108" s="57"/>
    </row>
    <row r="109" spans="1:22" x14ac:dyDescent="0.2">
      <c r="A109" s="12"/>
      <c r="B109" s="487" t="s">
        <v>136</v>
      </c>
      <c r="C109" s="488"/>
      <c r="D109" s="338">
        <f t="shared" ref="D109:K109" si="32">(D108*100)/D104</f>
        <v>0</v>
      </c>
      <c r="E109" s="338">
        <f t="shared" si="32"/>
        <v>0</v>
      </c>
      <c r="F109" s="338">
        <f t="shared" si="32"/>
        <v>0</v>
      </c>
      <c r="G109" s="338">
        <f t="shared" si="32"/>
        <v>0</v>
      </c>
      <c r="H109" s="338">
        <f t="shared" si="32"/>
        <v>0</v>
      </c>
      <c r="I109" s="338">
        <f t="shared" si="32"/>
        <v>0</v>
      </c>
      <c r="J109" s="338">
        <f t="shared" si="32"/>
        <v>0</v>
      </c>
      <c r="K109" s="339">
        <f t="shared" si="32"/>
        <v>0</v>
      </c>
      <c r="L109" s="12"/>
      <c r="M109" s="12"/>
      <c r="N109" s="12"/>
      <c r="O109" s="12"/>
      <c r="P109" s="12"/>
      <c r="Q109" s="12"/>
      <c r="R109" s="12"/>
      <c r="S109" s="12"/>
      <c r="T109" s="12"/>
      <c r="U109" s="57"/>
      <c r="V109" s="57"/>
    </row>
    <row r="110" spans="1:22" x14ac:dyDescent="0.2">
      <c r="A110" s="12"/>
      <c r="B110" s="228"/>
      <c r="C110" s="218"/>
      <c r="D110" s="218"/>
      <c r="E110" s="218"/>
      <c r="F110" s="218"/>
      <c r="G110" s="218"/>
      <c r="H110" s="218"/>
      <c r="I110" s="218"/>
      <c r="J110" s="218"/>
      <c r="K110" s="218"/>
      <c r="L110" s="12"/>
      <c r="M110" s="12"/>
      <c r="N110" s="12"/>
      <c r="O110" s="12"/>
      <c r="P110" s="12"/>
      <c r="Q110" s="12"/>
      <c r="R110" s="12"/>
      <c r="S110" s="12"/>
      <c r="T110" s="12"/>
      <c r="U110" s="57"/>
      <c r="V110" s="57"/>
    </row>
    <row r="111" spans="1:22" x14ac:dyDescent="0.2">
      <c r="A111" s="12"/>
      <c r="B111" s="264" t="s">
        <v>182</v>
      </c>
      <c r="C111" s="265">
        <v>1</v>
      </c>
      <c r="D111" s="327">
        <v>0</v>
      </c>
      <c r="E111" s="327">
        <v>1</v>
      </c>
      <c r="F111" s="327">
        <v>1</v>
      </c>
      <c r="G111" s="327">
        <v>1</v>
      </c>
      <c r="H111" s="327">
        <v>1</v>
      </c>
      <c r="I111" s="327">
        <v>1</v>
      </c>
      <c r="J111" s="327">
        <v>0</v>
      </c>
      <c r="K111" s="340">
        <f t="shared" ref="K111:K124" si="33">SUM(D111:J111)</f>
        <v>5</v>
      </c>
      <c r="L111" s="12"/>
      <c r="M111" s="12"/>
      <c r="N111" s="12"/>
      <c r="O111" s="12"/>
      <c r="P111" s="12"/>
      <c r="Q111" s="12"/>
      <c r="R111" s="12"/>
      <c r="S111" s="12"/>
      <c r="T111" s="12"/>
      <c r="U111" s="57"/>
      <c r="V111" s="57"/>
    </row>
    <row r="112" spans="1:22" x14ac:dyDescent="0.2">
      <c r="A112" s="12"/>
      <c r="B112" s="211" t="s">
        <v>182</v>
      </c>
      <c r="C112" s="21">
        <v>2</v>
      </c>
      <c r="D112" s="327">
        <v>1</v>
      </c>
      <c r="E112" s="327">
        <v>1</v>
      </c>
      <c r="F112" s="327">
        <v>1</v>
      </c>
      <c r="G112" s="327">
        <v>1</v>
      </c>
      <c r="H112" s="327">
        <v>1</v>
      </c>
      <c r="I112" s="327">
        <v>1</v>
      </c>
      <c r="J112" s="327">
        <v>0</v>
      </c>
      <c r="K112" s="341">
        <f t="shared" si="33"/>
        <v>6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57"/>
      <c r="V112" s="57"/>
    </row>
    <row r="113" spans="1:22" x14ac:dyDescent="0.2">
      <c r="A113" s="12"/>
      <c r="B113" s="211" t="s">
        <v>182</v>
      </c>
      <c r="C113" s="21">
        <v>3</v>
      </c>
      <c r="D113" s="327" t="s">
        <v>80</v>
      </c>
      <c r="E113" s="327">
        <v>1</v>
      </c>
      <c r="F113" s="327">
        <v>1</v>
      </c>
      <c r="G113" s="327">
        <v>0</v>
      </c>
      <c r="H113" s="327">
        <v>1</v>
      </c>
      <c r="I113" s="327">
        <v>0</v>
      </c>
      <c r="J113" s="327">
        <v>1</v>
      </c>
      <c r="K113" s="341">
        <f t="shared" si="33"/>
        <v>4</v>
      </c>
      <c r="L113" s="12"/>
      <c r="M113" s="12"/>
      <c r="N113" s="12"/>
      <c r="O113" s="12"/>
      <c r="P113" s="12"/>
      <c r="Q113" s="12"/>
      <c r="R113" s="12"/>
      <c r="S113" s="12"/>
      <c r="T113" s="12"/>
      <c r="U113" s="57"/>
      <c r="V113" s="57"/>
    </row>
    <row r="114" spans="1:22" x14ac:dyDescent="0.2">
      <c r="A114" s="12"/>
      <c r="B114" s="211" t="s">
        <v>182</v>
      </c>
      <c r="C114" s="21">
        <v>4</v>
      </c>
      <c r="D114" s="327">
        <v>1</v>
      </c>
      <c r="E114" s="327">
        <v>1</v>
      </c>
      <c r="F114" s="327">
        <v>1</v>
      </c>
      <c r="G114" s="327">
        <v>1</v>
      </c>
      <c r="H114" s="327">
        <v>1</v>
      </c>
      <c r="I114" s="327">
        <v>1</v>
      </c>
      <c r="J114" s="327">
        <v>1</v>
      </c>
      <c r="K114" s="341">
        <f t="shared" si="33"/>
        <v>7</v>
      </c>
      <c r="L114" s="12"/>
      <c r="M114" s="12"/>
      <c r="N114" s="12"/>
      <c r="O114" s="12"/>
      <c r="P114" s="12"/>
      <c r="Q114" s="12"/>
      <c r="R114" s="12"/>
      <c r="S114" s="12"/>
      <c r="T114" s="12"/>
      <c r="U114" s="57"/>
      <c r="V114" s="57"/>
    </row>
    <row r="115" spans="1:22" x14ac:dyDescent="0.2">
      <c r="A115" s="12"/>
      <c r="B115" s="211" t="s">
        <v>182</v>
      </c>
      <c r="C115" s="21">
        <v>5</v>
      </c>
      <c r="D115" s="327">
        <v>0</v>
      </c>
      <c r="E115" s="327">
        <v>1</v>
      </c>
      <c r="F115" s="327">
        <v>0</v>
      </c>
      <c r="G115" s="327">
        <v>1</v>
      </c>
      <c r="H115" s="327">
        <v>1</v>
      </c>
      <c r="I115" s="327">
        <v>1</v>
      </c>
      <c r="J115" s="327">
        <v>0</v>
      </c>
      <c r="K115" s="341">
        <f t="shared" si="33"/>
        <v>4</v>
      </c>
      <c r="L115" s="12"/>
      <c r="M115" s="12"/>
      <c r="N115" s="12"/>
      <c r="O115" s="12"/>
      <c r="P115" s="12"/>
      <c r="Q115" s="12"/>
      <c r="R115" s="12"/>
      <c r="S115" s="12"/>
      <c r="T115" s="12"/>
      <c r="U115" s="57"/>
      <c r="V115" s="57"/>
    </row>
    <row r="116" spans="1:22" x14ac:dyDescent="0.2">
      <c r="A116" s="12"/>
      <c r="B116" s="211" t="s">
        <v>182</v>
      </c>
      <c r="C116" s="21">
        <v>6</v>
      </c>
      <c r="D116" s="327">
        <v>1</v>
      </c>
      <c r="E116" s="327">
        <v>1</v>
      </c>
      <c r="F116" s="327">
        <v>1</v>
      </c>
      <c r="G116" s="327">
        <v>1</v>
      </c>
      <c r="H116" s="327">
        <v>0</v>
      </c>
      <c r="I116" s="327">
        <v>1</v>
      </c>
      <c r="J116" s="327">
        <v>1</v>
      </c>
      <c r="K116" s="341">
        <f t="shared" si="33"/>
        <v>6</v>
      </c>
      <c r="L116" s="12"/>
      <c r="M116" s="12"/>
      <c r="N116" s="12"/>
      <c r="O116" s="12"/>
      <c r="P116" s="12"/>
      <c r="Q116" s="12"/>
      <c r="R116" s="12"/>
      <c r="S116" s="12"/>
      <c r="T116" s="12"/>
      <c r="U116" s="57"/>
      <c r="V116" s="57"/>
    </row>
    <row r="117" spans="1:22" x14ac:dyDescent="0.2">
      <c r="A117" s="12"/>
      <c r="B117" s="211" t="s">
        <v>182</v>
      </c>
      <c r="C117" s="21">
        <v>7</v>
      </c>
      <c r="D117" s="327">
        <v>1</v>
      </c>
      <c r="E117" s="327">
        <v>1</v>
      </c>
      <c r="F117" s="327">
        <v>1</v>
      </c>
      <c r="G117" s="327">
        <v>1</v>
      </c>
      <c r="H117" s="327">
        <v>1</v>
      </c>
      <c r="I117" s="327">
        <v>0</v>
      </c>
      <c r="J117" s="327">
        <v>1</v>
      </c>
      <c r="K117" s="341">
        <f t="shared" si="33"/>
        <v>6</v>
      </c>
      <c r="L117" s="12"/>
      <c r="M117" s="12"/>
      <c r="N117" s="12"/>
      <c r="O117" s="12"/>
      <c r="P117" s="12"/>
      <c r="Q117" s="12"/>
      <c r="R117" s="12"/>
      <c r="S117" s="12"/>
      <c r="T117" s="12"/>
      <c r="U117" s="57"/>
      <c r="V117" s="57"/>
    </row>
    <row r="118" spans="1:22" x14ac:dyDescent="0.2">
      <c r="A118" s="12"/>
      <c r="B118" s="342" t="s">
        <v>179</v>
      </c>
      <c r="C118" s="333">
        <v>1</v>
      </c>
      <c r="D118" s="327">
        <v>1</v>
      </c>
      <c r="E118" s="327">
        <v>1</v>
      </c>
      <c r="F118" s="327">
        <v>1</v>
      </c>
      <c r="G118" s="327">
        <v>1</v>
      </c>
      <c r="H118" s="327">
        <v>1</v>
      </c>
      <c r="I118" s="327">
        <v>1</v>
      </c>
      <c r="J118" s="327">
        <v>1</v>
      </c>
      <c r="K118" s="336">
        <f t="shared" si="33"/>
        <v>7</v>
      </c>
      <c r="L118" s="12"/>
      <c r="M118" s="12"/>
      <c r="N118" s="12"/>
      <c r="O118" s="12"/>
      <c r="P118" s="12"/>
      <c r="Q118" s="12"/>
      <c r="R118" s="12"/>
      <c r="S118" s="12"/>
      <c r="T118" s="12"/>
      <c r="U118" s="57"/>
      <c r="V118" s="57"/>
    </row>
    <row r="119" spans="1:22" x14ac:dyDescent="0.2">
      <c r="A119" s="12"/>
      <c r="B119" s="211" t="s">
        <v>179</v>
      </c>
      <c r="C119" s="21">
        <v>2</v>
      </c>
      <c r="D119" s="327">
        <v>1</v>
      </c>
      <c r="E119" s="327">
        <v>1</v>
      </c>
      <c r="F119" s="327">
        <v>0</v>
      </c>
      <c r="G119" s="327">
        <v>1</v>
      </c>
      <c r="H119" s="327">
        <v>1</v>
      </c>
      <c r="I119" s="327">
        <v>1</v>
      </c>
      <c r="J119" s="327">
        <v>1</v>
      </c>
      <c r="K119" s="341">
        <f t="shared" si="33"/>
        <v>6</v>
      </c>
      <c r="L119" s="12"/>
      <c r="M119" s="12"/>
      <c r="N119" s="12"/>
      <c r="O119" s="12"/>
      <c r="P119" s="12"/>
      <c r="Q119" s="12"/>
      <c r="R119" s="12"/>
      <c r="S119" s="12"/>
      <c r="T119" s="12"/>
      <c r="U119" s="57"/>
      <c r="V119" s="57"/>
    </row>
    <row r="120" spans="1:22" x14ac:dyDescent="0.2">
      <c r="A120" s="12"/>
      <c r="B120" s="211" t="s">
        <v>179</v>
      </c>
      <c r="C120" s="21">
        <v>3</v>
      </c>
      <c r="D120" s="327">
        <v>1</v>
      </c>
      <c r="E120" s="327">
        <v>1</v>
      </c>
      <c r="F120" s="327">
        <v>1</v>
      </c>
      <c r="G120" s="327">
        <v>1</v>
      </c>
      <c r="H120" s="327">
        <v>1</v>
      </c>
      <c r="I120" s="327">
        <v>1</v>
      </c>
      <c r="J120" s="327">
        <v>1</v>
      </c>
      <c r="K120" s="341">
        <f t="shared" si="33"/>
        <v>7</v>
      </c>
      <c r="L120" s="12"/>
      <c r="M120" s="12"/>
      <c r="N120" s="12"/>
      <c r="O120" s="12"/>
      <c r="P120" s="12"/>
      <c r="Q120" s="12"/>
      <c r="R120" s="12"/>
      <c r="S120" s="12"/>
      <c r="T120" s="12"/>
      <c r="U120" s="57"/>
      <c r="V120" s="57"/>
    </row>
    <row r="121" spans="1:22" x14ac:dyDescent="0.2">
      <c r="A121" s="12"/>
      <c r="B121" s="211" t="s">
        <v>179</v>
      </c>
      <c r="C121" s="21">
        <v>4</v>
      </c>
      <c r="D121" s="327">
        <v>1</v>
      </c>
      <c r="E121" s="327">
        <v>1</v>
      </c>
      <c r="F121" s="327">
        <v>1</v>
      </c>
      <c r="G121" s="327">
        <v>1</v>
      </c>
      <c r="H121" s="327">
        <v>0</v>
      </c>
      <c r="I121" s="327">
        <v>1</v>
      </c>
      <c r="J121" s="327">
        <v>1</v>
      </c>
      <c r="K121" s="341">
        <f t="shared" si="33"/>
        <v>6</v>
      </c>
      <c r="L121" s="12"/>
      <c r="M121" s="12"/>
      <c r="N121" s="12"/>
      <c r="O121" s="12"/>
      <c r="P121" s="12"/>
      <c r="Q121" s="12"/>
      <c r="R121" s="12"/>
      <c r="S121" s="12"/>
      <c r="T121" s="12"/>
      <c r="U121" s="57"/>
      <c r="V121" s="57"/>
    </row>
    <row r="122" spans="1:22" x14ac:dyDescent="0.2">
      <c r="A122" s="12"/>
      <c r="B122" s="211" t="s">
        <v>179</v>
      </c>
      <c r="C122" s="21">
        <v>5</v>
      </c>
      <c r="D122" s="327">
        <v>0</v>
      </c>
      <c r="E122" s="327">
        <v>1</v>
      </c>
      <c r="F122" s="327">
        <v>1</v>
      </c>
      <c r="G122" s="327">
        <v>1</v>
      </c>
      <c r="H122" s="327">
        <v>1</v>
      </c>
      <c r="I122" s="327">
        <v>1</v>
      </c>
      <c r="J122" s="327">
        <v>1</v>
      </c>
      <c r="K122" s="341">
        <f t="shared" si="33"/>
        <v>6</v>
      </c>
      <c r="L122" s="12"/>
      <c r="M122" s="12"/>
      <c r="N122" s="12"/>
      <c r="O122" s="12"/>
      <c r="P122" s="12"/>
      <c r="Q122" s="12"/>
      <c r="R122" s="12"/>
      <c r="S122" s="12"/>
      <c r="T122" s="12"/>
      <c r="U122" s="57"/>
      <c r="V122" s="57"/>
    </row>
    <row r="123" spans="1:22" x14ac:dyDescent="0.2">
      <c r="A123" s="12"/>
      <c r="B123" s="211" t="s">
        <v>179</v>
      </c>
      <c r="C123" s="21">
        <v>6</v>
      </c>
      <c r="D123" s="327">
        <v>1</v>
      </c>
      <c r="E123" s="327">
        <v>1</v>
      </c>
      <c r="F123" s="327">
        <v>1</v>
      </c>
      <c r="G123" s="327">
        <v>1</v>
      </c>
      <c r="H123" s="327">
        <v>1</v>
      </c>
      <c r="I123" s="327">
        <v>1</v>
      </c>
      <c r="J123" s="327">
        <v>1</v>
      </c>
      <c r="K123" s="341">
        <f t="shared" si="33"/>
        <v>7</v>
      </c>
      <c r="L123" s="12"/>
      <c r="M123" s="12"/>
      <c r="N123" s="12"/>
      <c r="O123" s="12"/>
      <c r="P123" s="12"/>
      <c r="Q123" s="12"/>
      <c r="R123" s="12"/>
      <c r="S123" s="12"/>
      <c r="T123" s="12"/>
      <c r="U123" s="57"/>
      <c r="V123" s="57"/>
    </row>
    <row r="124" spans="1:22" x14ac:dyDescent="0.2">
      <c r="A124" s="12"/>
      <c r="B124" s="211" t="s">
        <v>179</v>
      </c>
      <c r="C124" s="21">
        <v>7</v>
      </c>
      <c r="D124" s="327">
        <v>1</v>
      </c>
      <c r="E124" s="327">
        <v>1</v>
      </c>
      <c r="F124" s="327">
        <v>1</v>
      </c>
      <c r="G124" s="327">
        <v>0</v>
      </c>
      <c r="H124" s="327">
        <v>1</v>
      </c>
      <c r="I124" s="327">
        <v>1</v>
      </c>
      <c r="J124" s="327">
        <v>1</v>
      </c>
      <c r="K124" s="341">
        <f t="shared" si="33"/>
        <v>6</v>
      </c>
      <c r="L124" s="12"/>
      <c r="M124" s="12"/>
      <c r="N124" s="12"/>
      <c r="O124" s="12"/>
      <c r="P124" s="12"/>
      <c r="Q124" s="12"/>
      <c r="R124" s="12"/>
      <c r="S124" s="12"/>
      <c r="T124" s="12"/>
      <c r="U124" s="57"/>
      <c r="V124" s="57"/>
    </row>
    <row r="125" spans="1:22" ht="15" thickBot="1" x14ac:dyDescent="0.25">
      <c r="A125" s="12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12"/>
      <c r="M125" s="12"/>
      <c r="N125" s="12"/>
      <c r="O125" s="12"/>
      <c r="P125" s="12"/>
      <c r="Q125" s="12"/>
      <c r="R125" s="12"/>
      <c r="S125" s="12"/>
      <c r="T125" s="12"/>
      <c r="U125" s="57"/>
      <c r="V125" s="57"/>
    </row>
    <row r="126" spans="1:22" x14ac:dyDescent="0.2">
      <c r="A126" s="12"/>
      <c r="B126" s="12"/>
      <c r="C126" s="12"/>
      <c r="D126" s="12"/>
      <c r="E126" s="12"/>
      <c r="F126" s="12"/>
      <c r="L126" s="12"/>
      <c r="M126" s="12"/>
      <c r="N126" s="12"/>
      <c r="O126" s="12"/>
      <c r="P126" s="12"/>
      <c r="Q126" s="12"/>
      <c r="R126" s="12"/>
      <c r="S126" s="12"/>
      <c r="T126" s="12"/>
      <c r="U126" s="57"/>
      <c r="V126" s="57"/>
    </row>
    <row r="127" spans="1:22" x14ac:dyDescent="0.2">
      <c r="A127" s="12"/>
      <c r="B127" s="2" t="s">
        <v>86</v>
      </c>
      <c r="C127" s="6">
        <v>1</v>
      </c>
      <c r="D127" s="12"/>
      <c r="E127" s="12"/>
      <c r="F127" s="12"/>
      <c r="L127" s="12"/>
      <c r="M127" s="12"/>
      <c r="N127" s="12"/>
      <c r="O127" s="12"/>
      <c r="P127" s="12"/>
      <c r="Q127" s="12"/>
      <c r="R127" s="12"/>
      <c r="S127" s="12"/>
      <c r="T127" s="12"/>
      <c r="U127" s="57"/>
      <c r="V127" s="57"/>
    </row>
    <row r="128" spans="1:22" x14ac:dyDescent="0.2">
      <c r="A128" s="12"/>
      <c r="B128" s="2" t="s">
        <v>87</v>
      </c>
      <c r="C128" s="6">
        <v>0</v>
      </c>
      <c r="D128" s="12"/>
      <c r="E128" s="12"/>
      <c r="F128" s="12"/>
      <c r="L128" s="12"/>
      <c r="M128" s="12"/>
      <c r="N128" s="12"/>
      <c r="O128" s="12"/>
      <c r="P128" s="12"/>
      <c r="Q128" s="12"/>
      <c r="R128" s="12"/>
      <c r="S128" s="12"/>
      <c r="T128" s="12"/>
      <c r="U128" s="57"/>
      <c r="V128" s="57"/>
    </row>
    <row r="129" spans="1:22" x14ac:dyDescent="0.2">
      <c r="A129" s="12"/>
      <c r="B129" s="2" t="s">
        <v>88</v>
      </c>
      <c r="C129" s="6" t="s">
        <v>80</v>
      </c>
      <c r="D129" s="12"/>
      <c r="E129" s="12"/>
      <c r="F129" s="12"/>
      <c r="L129" s="12"/>
      <c r="M129" s="12"/>
      <c r="N129" s="12"/>
      <c r="O129" s="12"/>
      <c r="P129" s="12"/>
      <c r="Q129" s="12"/>
      <c r="R129" s="12"/>
      <c r="S129" s="12"/>
      <c r="T129" s="12"/>
      <c r="U129" s="57"/>
      <c r="V129" s="57"/>
    </row>
    <row r="130" spans="1:22" x14ac:dyDescent="0.2">
      <c r="A130" s="12"/>
      <c r="B130" s="2" t="s">
        <v>137</v>
      </c>
      <c r="C130" s="6" t="s">
        <v>89</v>
      </c>
      <c r="D130" s="12"/>
      <c r="E130" s="12"/>
      <c r="F130" s="12"/>
      <c r="L130" s="12"/>
      <c r="M130" s="12"/>
      <c r="N130" s="12"/>
      <c r="O130" s="12"/>
      <c r="P130" s="12"/>
      <c r="Q130" s="12"/>
      <c r="R130" s="12"/>
      <c r="S130" s="12"/>
      <c r="T130" s="12"/>
      <c r="U130" s="57"/>
      <c r="V130" s="57"/>
    </row>
    <row r="131" spans="1:22" x14ac:dyDescent="0.2">
      <c r="A131" s="12"/>
      <c r="B131" s="12"/>
      <c r="C131" s="12"/>
      <c r="D131" s="1"/>
      <c r="E131" s="1"/>
      <c r="F131" s="1"/>
      <c r="G131" s="1"/>
      <c r="H131" s="1"/>
      <c r="I131" s="1"/>
      <c r="J131" s="1"/>
      <c r="L131" s="12"/>
      <c r="M131" s="12"/>
      <c r="N131" s="12"/>
      <c r="O131" s="12"/>
      <c r="P131" s="12"/>
      <c r="Q131" s="12"/>
      <c r="R131" s="12"/>
      <c r="S131" s="12"/>
      <c r="T131" s="12"/>
      <c r="U131" s="57"/>
      <c r="V131" s="57"/>
    </row>
    <row r="132" spans="1:22" x14ac:dyDescent="0.2">
      <c r="A132" s="12"/>
      <c r="B132" s="1"/>
      <c r="C132" s="1"/>
      <c r="D132" s="1"/>
      <c r="E132" s="1"/>
      <c r="F132" s="1"/>
      <c r="G132" s="1"/>
      <c r="H132" s="1"/>
      <c r="I132" s="1"/>
      <c r="J132" s="1"/>
      <c r="L132" s="12"/>
      <c r="M132" s="12"/>
      <c r="N132" s="12"/>
      <c r="O132" s="12"/>
      <c r="P132" s="12"/>
      <c r="Q132" s="12"/>
      <c r="R132" s="12"/>
      <c r="S132" s="12"/>
      <c r="T132" s="12"/>
      <c r="U132" s="57"/>
      <c r="V132" s="57"/>
    </row>
    <row r="133" spans="1:22" x14ac:dyDescent="0.2">
      <c r="A133" s="12"/>
      <c r="B133" s="12"/>
      <c r="C133" s="1"/>
      <c r="D133" s="481" t="s">
        <v>90</v>
      </c>
      <c r="E133" s="468" t="s">
        <v>91</v>
      </c>
      <c r="F133" s="468" t="s">
        <v>92</v>
      </c>
      <c r="G133" s="468" t="s">
        <v>93</v>
      </c>
      <c r="H133" s="485" t="s">
        <v>94</v>
      </c>
      <c r="I133" s="468" t="s">
        <v>183</v>
      </c>
      <c r="J133" s="468" t="s">
        <v>95</v>
      </c>
      <c r="K133" s="486" t="s">
        <v>7</v>
      </c>
      <c r="L133" s="12"/>
      <c r="M133" s="12"/>
      <c r="N133" s="12"/>
      <c r="O133" s="12"/>
      <c r="P133" s="12"/>
      <c r="Q133" s="12"/>
      <c r="R133" s="12"/>
      <c r="S133" s="12"/>
      <c r="T133" s="12"/>
      <c r="U133" s="57"/>
      <c r="V133" s="57"/>
    </row>
    <row r="134" spans="1:22" x14ac:dyDescent="0.2">
      <c r="A134" s="12"/>
      <c r="B134" s="12"/>
      <c r="C134" s="1"/>
      <c r="D134" s="481"/>
      <c r="E134" s="468"/>
      <c r="F134" s="468"/>
      <c r="G134" s="468"/>
      <c r="H134" s="485"/>
      <c r="I134" s="468"/>
      <c r="J134" s="468"/>
      <c r="K134" s="486"/>
      <c r="L134" s="12"/>
      <c r="M134" s="12"/>
      <c r="N134" s="12"/>
      <c r="O134" s="12"/>
      <c r="P134" s="12"/>
      <c r="Q134" s="12"/>
      <c r="R134" s="12"/>
      <c r="S134" s="12"/>
      <c r="T134" s="12"/>
      <c r="U134" s="57"/>
      <c r="V134" s="57"/>
    </row>
    <row r="135" spans="1:22" x14ac:dyDescent="0.2">
      <c r="A135" s="12"/>
      <c r="B135" s="12"/>
      <c r="C135" s="1"/>
      <c r="D135" s="403">
        <f>D105</f>
        <v>10</v>
      </c>
      <c r="E135" s="23">
        <f t="shared" ref="E135:J135" si="34">E105</f>
        <v>14</v>
      </c>
      <c r="F135" s="23">
        <f t="shared" si="34"/>
        <v>12</v>
      </c>
      <c r="G135" s="23">
        <f t="shared" si="34"/>
        <v>12</v>
      </c>
      <c r="H135" s="5">
        <f t="shared" si="34"/>
        <v>12</v>
      </c>
      <c r="I135" s="5">
        <f t="shared" si="34"/>
        <v>12</v>
      </c>
      <c r="J135" s="5">
        <f t="shared" si="34"/>
        <v>11</v>
      </c>
      <c r="K135" s="345">
        <f>SUM(D135:J135)</f>
        <v>83</v>
      </c>
      <c r="L135" s="12"/>
      <c r="M135" s="12"/>
      <c r="N135" s="12"/>
      <c r="O135" s="12"/>
      <c r="P135" s="12"/>
      <c r="Q135" s="12"/>
      <c r="R135" s="12"/>
      <c r="S135" s="12"/>
      <c r="T135" s="12"/>
      <c r="U135" s="57"/>
      <c r="V135" s="57"/>
    </row>
    <row r="136" spans="1:22" x14ac:dyDescent="0.2">
      <c r="A136" s="12"/>
      <c r="B136" s="12"/>
      <c r="C136" s="1"/>
      <c r="D136" s="1"/>
      <c r="E136" s="1"/>
      <c r="F136" s="1"/>
      <c r="G136" s="1"/>
      <c r="H136" s="1"/>
      <c r="I136" s="1"/>
      <c r="J136" s="1"/>
      <c r="K136" s="1"/>
      <c r="L136" s="12"/>
      <c r="M136" s="12"/>
      <c r="N136" s="12"/>
      <c r="O136" s="12"/>
      <c r="P136" s="12"/>
      <c r="Q136" s="12"/>
      <c r="R136" s="12"/>
      <c r="S136" s="12"/>
      <c r="T136" s="12"/>
      <c r="U136" s="57"/>
      <c r="V136" s="57"/>
    </row>
    <row r="137" spans="1:22" x14ac:dyDescent="0.2">
      <c r="A137" s="12"/>
      <c r="B137" s="481" t="s">
        <v>96</v>
      </c>
      <c r="C137" s="468"/>
      <c r="D137" s="468" t="s">
        <v>90</v>
      </c>
      <c r="E137" s="468" t="s">
        <v>91</v>
      </c>
      <c r="F137" s="468" t="s">
        <v>92</v>
      </c>
      <c r="G137" s="485" t="s">
        <v>93</v>
      </c>
      <c r="H137" s="485" t="s">
        <v>94</v>
      </c>
      <c r="I137" s="468" t="s">
        <v>183</v>
      </c>
      <c r="J137" s="468" t="s">
        <v>95</v>
      </c>
      <c r="K137" s="511" t="s">
        <v>7</v>
      </c>
      <c r="L137" s="12"/>
      <c r="M137" s="12"/>
      <c r="N137" s="12"/>
      <c r="O137" s="12"/>
      <c r="P137" s="12"/>
      <c r="Q137" s="12"/>
      <c r="R137" s="12"/>
      <c r="S137" s="12"/>
      <c r="T137" s="12"/>
      <c r="U137" s="57"/>
      <c r="V137" s="57"/>
    </row>
    <row r="138" spans="1:22" x14ac:dyDescent="0.2">
      <c r="A138" s="12"/>
      <c r="B138" s="481"/>
      <c r="C138" s="468"/>
      <c r="D138" s="468"/>
      <c r="E138" s="468"/>
      <c r="F138" s="468"/>
      <c r="G138" s="485"/>
      <c r="H138" s="485"/>
      <c r="I138" s="468"/>
      <c r="J138" s="468"/>
      <c r="K138" s="511"/>
      <c r="L138" s="12"/>
      <c r="M138" s="12"/>
      <c r="N138" s="12"/>
      <c r="O138" s="12"/>
      <c r="P138" s="12"/>
      <c r="Q138" s="12"/>
      <c r="R138" s="12"/>
      <c r="S138" s="12"/>
      <c r="T138" s="12"/>
      <c r="U138" s="57"/>
      <c r="V138" s="57"/>
    </row>
    <row r="139" spans="1:22" x14ac:dyDescent="0.2">
      <c r="A139" s="12"/>
      <c r="B139" s="481" t="s">
        <v>97</v>
      </c>
      <c r="C139" s="468"/>
      <c r="D139" s="3">
        <f t="shared" ref="D139:J139" si="35">D105</f>
        <v>10</v>
      </c>
      <c r="E139" s="3">
        <f t="shared" si="35"/>
        <v>14</v>
      </c>
      <c r="F139" s="3">
        <f t="shared" si="35"/>
        <v>12</v>
      </c>
      <c r="G139" s="4">
        <f t="shared" si="35"/>
        <v>12</v>
      </c>
      <c r="H139" s="3">
        <f t="shared" si="35"/>
        <v>12</v>
      </c>
      <c r="I139" s="3">
        <f t="shared" si="35"/>
        <v>12</v>
      </c>
      <c r="J139" s="3">
        <f t="shared" si="35"/>
        <v>11</v>
      </c>
      <c r="K139" s="346">
        <f>SUM(D139:J139)</f>
        <v>83</v>
      </c>
      <c r="L139" s="12"/>
      <c r="M139" s="12"/>
      <c r="N139" s="12"/>
      <c r="O139" s="12"/>
      <c r="P139" s="12"/>
      <c r="Q139" s="12"/>
      <c r="R139" s="12"/>
      <c r="S139" s="12"/>
      <c r="T139" s="12"/>
      <c r="U139" s="57"/>
      <c r="V139" s="57"/>
    </row>
    <row r="140" spans="1:22" x14ac:dyDescent="0.2">
      <c r="A140" s="12"/>
      <c r="B140" s="481" t="s">
        <v>98</v>
      </c>
      <c r="C140" s="468"/>
      <c r="D140" s="3">
        <f t="shared" ref="D140:J140" si="36">D106+D107</f>
        <v>4</v>
      </c>
      <c r="E140" s="3">
        <f t="shared" si="36"/>
        <v>0</v>
      </c>
      <c r="F140" s="3">
        <f t="shared" si="36"/>
        <v>2</v>
      </c>
      <c r="G140" s="3">
        <f t="shared" si="36"/>
        <v>2</v>
      </c>
      <c r="H140" s="3">
        <f t="shared" si="36"/>
        <v>2</v>
      </c>
      <c r="I140" s="3">
        <f t="shared" si="36"/>
        <v>2</v>
      </c>
      <c r="J140" s="3">
        <f t="shared" si="36"/>
        <v>3</v>
      </c>
      <c r="K140" s="346">
        <f>SUM(D140:J140)</f>
        <v>15</v>
      </c>
      <c r="L140" s="12"/>
      <c r="M140" s="12"/>
      <c r="N140" s="12"/>
      <c r="O140" s="12"/>
      <c r="P140" s="12"/>
      <c r="Q140" s="12"/>
      <c r="R140" s="12"/>
      <c r="S140" s="12"/>
      <c r="T140" s="12"/>
      <c r="U140" s="57"/>
      <c r="V140" s="57"/>
    </row>
    <row r="141" spans="1:22" x14ac:dyDescent="0.2">
      <c r="A141" s="12"/>
      <c r="B141" s="481" t="s">
        <v>99</v>
      </c>
      <c r="C141" s="468"/>
      <c r="D141" s="3">
        <f t="shared" ref="D141:J141" si="37">D104-D108</f>
        <v>14</v>
      </c>
      <c r="E141" s="3">
        <f t="shared" si="37"/>
        <v>14</v>
      </c>
      <c r="F141" s="3">
        <f t="shared" si="37"/>
        <v>14</v>
      </c>
      <c r="G141" s="3">
        <f t="shared" si="37"/>
        <v>14</v>
      </c>
      <c r="H141" s="3">
        <f t="shared" si="37"/>
        <v>14</v>
      </c>
      <c r="I141" s="3">
        <f t="shared" si="37"/>
        <v>14</v>
      </c>
      <c r="J141" s="3">
        <f t="shared" si="37"/>
        <v>14</v>
      </c>
      <c r="K141" s="346">
        <f>SUM(D141:J141)</f>
        <v>98</v>
      </c>
      <c r="L141" s="12"/>
      <c r="M141" s="12"/>
      <c r="N141" s="12"/>
      <c r="O141" s="12"/>
      <c r="P141" s="12"/>
      <c r="Q141" s="12"/>
      <c r="R141" s="12"/>
      <c r="S141" s="12"/>
      <c r="T141" s="12"/>
      <c r="U141" s="57"/>
      <c r="V141" s="57"/>
    </row>
    <row r="142" spans="1:22" x14ac:dyDescent="0.2">
      <c r="A142" s="12"/>
      <c r="B142" s="481" t="s">
        <v>85</v>
      </c>
      <c r="C142" s="468"/>
      <c r="D142" s="3">
        <f t="shared" ref="D142:I142" si="38">D108</f>
        <v>0</v>
      </c>
      <c r="E142" s="3">
        <f t="shared" si="38"/>
        <v>0</v>
      </c>
      <c r="F142" s="3">
        <f t="shared" si="38"/>
        <v>0</v>
      </c>
      <c r="G142" s="3">
        <f t="shared" si="38"/>
        <v>0</v>
      </c>
      <c r="H142" s="3">
        <f t="shared" si="38"/>
        <v>0</v>
      </c>
      <c r="I142" s="3">
        <f t="shared" si="38"/>
        <v>0</v>
      </c>
      <c r="J142" s="3">
        <f>J108</f>
        <v>0</v>
      </c>
      <c r="K142" s="346">
        <f>SUM(D142:J142)</f>
        <v>0</v>
      </c>
      <c r="L142" s="12"/>
      <c r="M142" s="12"/>
      <c r="N142" s="12"/>
      <c r="O142" s="12"/>
      <c r="P142" s="12"/>
      <c r="Q142" s="12"/>
      <c r="R142" s="12"/>
      <c r="S142" s="12"/>
      <c r="T142" s="12"/>
      <c r="U142" s="57"/>
      <c r="V142" s="57"/>
    </row>
    <row r="143" spans="1:22" x14ac:dyDescent="0.2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2"/>
      <c r="M143" s="12"/>
      <c r="N143" s="12"/>
      <c r="O143" s="12"/>
      <c r="P143" s="12"/>
      <c r="Q143" s="12"/>
      <c r="R143" s="12"/>
      <c r="S143" s="12"/>
      <c r="T143" s="12"/>
      <c r="U143" s="57"/>
      <c r="V143" s="57"/>
    </row>
    <row r="144" spans="1:22" x14ac:dyDescent="0.2">
      <c r="A144" s="12"/>
      <c r="B144" s="1"/>
      <c r="C144" s="12"/>
      <c r="D144" s="485" t="s">
        <v>90</v>
      </c>
      <c r="E144" s="485" t="s">
        <v>91</v>
      </c>
      <c r="F144" s="485" t="s">
        <v>92</v>
      </c>
      <c r="G144" s="485" t="s">
        <v>93</v>
      </c>
      <c r="H144" s="485" t="s">
        <v>94</v>
      </c>
      <c r="I144" s="468" t="s">
        <v>183</v>
      </c>
      <c r="J144" s="485" t="s">
        <v>95</v>
      </c>
      <c r="K144" s="486" t="s">
        <v>7</v>
      </c>
      <c r="L144" s="12"/>
      <c r="M144" s="12"/>
      <c r="N144" s="12"/>
      <c r="O144" s="12"/>
      <c r="P144" s="12"/>
      <c r="Q144" s="12"/>
      <c r="R144" s="12"/>
      <c r="S144" s="12"/>
      <c r="T144" s="12"/>
      <c r="U144" s="57"/>
      <c r="V144" s="57"/>
    </row>
    <row r="145" spans="1:22" x14ac:dyDescent="0.2">
      <c r="A145" s="12"/>
      <c r="B145" s="1"/>
      <c r="C145" s="12"/>
      <c r="D145" s="485"/>
      <c r="E145" s="485"/>
      <c r="F145" s="485"/>
      <c r="G145" s="485"/>
      <c r="H145" s="485"/>
      <c r="I145" s="468"/>
      <c r="J145" s="485"/>
      <c r="K145" s="486"/>
      <c r="L145" s="12"/>
      <c r="M145" s="12"/>
      <c r="N145" s="12"/>
      <c r="O145" s="12"/>
      <c r="P145" s="12"/>
      <c r="Q145" s="12"/>
      <c r="R145" s="12"/>
      <c r="S145" s="12"/>
      <c r="T145" s="12"/>
      <c r="U145" s="57"/>
      <c r="V145" s="57"/>
    </row>
    <row r="146" spans="1:22" x14ac:dyDescent="0.2">
      <c r="A146" s="12"/>
      <c r="B146" s="483" t="s">
        <v>81</v>
      </c>
      <c r="C146" s="484"/>
      <c r="D146" s="404">
        <f>D105/14</f>
        <v>0.7142857142857143</v>
      </c>
      <c r="E146" s="404">
        <f t="shared" ref="E146:H146" si="39">E105/14</f>
        <v>1</v>
      </c>
      <c r="F146" s="404">
        <f t="shared" si="39"/>
        <v>0.8571428571428571</v>
      </c>
      <c r="G146" s="404">
        <f t="shared" si="39"/>
        <v>0.8571428571428571</v>
      </c>
      <c r="H146" s="404">
        <f t="shared" si="39"/>
        <v>0.8571428571428571</v>
      </c>
      <c r="I146" s="404">
        <f>I105/14</f>
        <v>0.8571428571428571</v>
      </c>
      <c r="J146" s="404">
        <f>J105/14</f>
        <v>0.7857142857142857</v>
      </c>
      <c r="K146" s="405">
        <f>K105/(14*7)</f>
        <v>0.84693877551020413</v>
      </c>
      <c r="L146" s="12"/>
      <c r="M146" s="12"/>
      <c r="N146" s="12"/>
      <c r="O146" s="12"/>
      <c r="P146" s="12"/>
      <c r="Q146" s="12"/>
      <c r="R146" s="12"/>
      <c r="S146" s="12"/>
      <c r="T146" s="12"/>
      <c r="U146" s="57"/>
      <c r="V146" s="57"/>
    </row>
    <row r="147" spans="1:22" x14ac:dyDescent="0.2">
      <c r="A147" s="12"/>
      <c r="B147" s="483" t="s">
        <v>72</v>
      </c>
      <c r="C147" s="484"/>
      <c r="D147" s="404">
        <f t="shared" ref="D147:I147" si="40">(14-D105)/14</f>
        <v>0.2857142857142857</v>
      </c>
      <c r="E147" s="404">
        <f t="shared" si="40"/>
        <v>0</v>
      </c>
      <c r="F147" s="404">
        <f t="shared" si="40"/>
        <v>0.14285714285714285</v>
      </c>
      <c r="G147" s="404">
        <f t="shared" si="40"/>
        <v>0.14285714285714285</v>
      </c>
      <c r="H147" s="404">
        <f t="shared" si="40"/>
        <v>0.14285714285714285</v>
      </c>
      <c r="I147" s="404">
        <f t="shared" si="40"/>
        <v>0.14285714285714285</v>
      </c>
      <c r="J147" s="404">
        <f>(14-J105)/14</f>
        <v>0.21428571428571427</v>
      </c>
      <c r="K147" s="405">
        <f>((14*7)-K105)/(14*7)</f>
        <v>0.15306122448979592</v>
      </c>
      <c r="L147" s="12"/>
      <c r="M147" s="12"/>
      <c r="N147" s="12"/>
      <c r="O147" s="12"/>
      <c r="P147" s="12"/>
      <c r="Q147" s="12"/>
      <c r="R147" s="12"/>
      <c r="S147" s="12"/>
      <c r="T147" s="12"/>
      <c r="U147" s="57"/>
      <c r="V147" s="57"/>
    </row>
    <row r="148" spans="1:22" x14ac:dyDescent="0.2">
      <c r="A148" s="12"/>
      <c r="B148" s="57"/>
      <c r="C148" s="12"/>
      <c r="D148" s="57"/>
      <c r="E148" s="229"/>
      <c r="F148" s="229"/>
      <c r="G148" s="229"/>
      <c r="H148" s="229"/>
      <c r="I148" s="230"/>
      <c r="J148" s="231"/>
      <c r="K148" s="231"/>
      <c r="L148" s="12"/>
      <c r="M148" s="12"/>
      <c r="N148" s="12"/>
      <c r="O148" s="12"/>
      <c r="P148" s="12"/>
      <c r="Q148" s="12"/>
      <c r="R148" s="12"/>
      <c r="S148" s="12"/>
      <c r="T148" s="12"/>
      <c r="U148" s="57"/>
      <c r="V148" s="57"/>
    </row>
    <row r="149" spans="1:22" x14ac:dyDescent="0.2">
      <c r="A149" s="12"/>
      <c r="B149" s="57"/>
      <c r="C149" s="57"/>
      <c r="D149" s="232"/>
      <c r="E149" s="232"/>
      <c r="F149" s="232"/>
      <c r="G149" s="232"/>
      <c r="H149" s="232"/>
      <c r="I149" s="232"/>
      <c r="J149" s="232"/>
      <c r="L149" s="12"/>
      <c r="M149" s="12"/>
      <c r="N149" s="12"/>
      <c r="O149" s="12"/>
      <c r="P149" s="12"/>
      <c r="Q149" s="12"/>
      <c r="R149" s="12"/>
      <c r="S149" s="12"/>
      <c r="T149" s="12"/>
      <c r="U149" s="57"/>
      <c r="V149" s="57"/>
    </row>
    <row r="150" spans="1:22" x14ac:dyDescent="0.2">
      <c r="A150" s="12"/>
      <c r="B150" s="57"/>
      <c r="C150" s="57"/>
      <c r="D150" s="57"/>
      <c r="E150" s="57"/>
      <c r="F150" s="57"/>
      <c r="G150" s="57"/>
      <c r="H150" s="57"/>
      <c r="I150" s="57"/>
      <c r="J150" s="57"/>
      <c r="L150" s="12"/>
      <c r="M150" s="12"/>
      <c r="N150" s="12"/>
      <c r="O150" s="12"/>
      <c r="P150" s="12"/>
      <c r="Q150" s="12"/>
      <c r="R150" s="12"/>
      <c r="S150" s="12"/>
      <c r="T150" s="12"/>
      <c r="U150" s="57"/>
      <c r="V150" s="57"/>
    </row>
    <row r="151" spans="1:22" x14ac:dyDescent="0.2">
      <c r="A151" s="12"/>
      <c r="B151" s="57"/>
      <c r="C151" s="57"/>
      <c r="D151" s="57"/>
      <c r="E151" s="57"/>
      <c r="F151" s="57"/>
      <c r="G151" s="57"/>
      <c r="H151" s="57"/>
      <c r="I151" s="57"/>
      <c r="J151" s="57"/>
      <c r="L151" s="12"/>
      <c r="M151" s="12"/>
      <c r="N151" s="12"/>
      <c r="O151" s="12"/>
      <c r="P151" s="12"/>
      <c r="Q151" s="12"/>
      <c r="R151" s="12"/>
      <c r="S151" s="12"/>
      <c r="T151" s="12"/>
      <c r="U151" s="57"/>
      <c r="V151" s="57"/>
    </row>
    <row r="152" spans="1:22" x14ac:dyDescent="0.2">
      <c r="A152" s="12"/>
      <c r="B152" s="57"/>
      <c r="C152" s="57"/>
      <c r="D152" s="57"/>
      <c r="E152" s="57"/>
      <c r="F152" s="57"/>
      <c r="G152" s="57"/>
      <c r="H152" s="57"/>
      <c r="I152" s="57"/>
      <c r="J152" s="57"/>
      <c r="L152" s="12"/>
      <c r="M152" s="12"/>
      <c r="N152" s="12"/>
      <c r="O152" s="12"/>
      <c r="P152" s="12"/>
      <c r="Q152" s="12"/>
      <c r="R152" s="12"/>
      <c r="S152" s="12"/>
      <c r="T152" s="12"/>
      <c r="U152" s="57"/>
      <c r="V152" s="57"/>
    </row>
    <row r="153" spans="1:22" x14ac:dyDescent="0.2">
      <c r="A153" s="12"/>
      <c r="B153" s="57"/>
      <c r="C153" s="57"/>
      <c r="D153" s="57"/>
      <c r="E153" s="57"/>
      <c r="F153" s="57"/>
      <c r="G153" s="57"/>
      <c r="H153" s="57"/>
      <c r="I153" s="57"/>
      <c r="J153" s="57"/>
      <c r="L153" s="12"/>
      <c r="M153" s="12"/>
      <c r="N153" s="12"/>
      <c r="O153" s="12"/>
      <c r="P153" s="12"/>
      <c r="Q153" s="12"/>
      <c r="R153" s="12"/>
      <c r="S153" s="12"/>
      <c r="T153" s="12"/>
      <c r="U153" s="57"/>
      <c r="V153" s="57"/>
    </row>
    <row r="154" spans="1:22" x14ac:dyDescent="0.2">
      <c r="A154" s="12"/>
      <c r="B154" s="57"/>
      <c r="C154" s="57"/>
      <c r="D154" s="57"/>
      <c r="E154" s="57"/>
      <c r="F154" s="57"/>
      <c r="G154" s="57"/>
      <c r="H154" s="57"/>
      <c r="I154" s="57"/>
      <c r="J154" s="57"/>
      <c r="L154" s="12"/>
      <c r="M154" s="12"/>
      <c r="N154" s="12"/>
      <c r="O154" s="12"/>
      <c r="P154" s="12"/>
      <c r="Q154" s="12"/>
      <c r="R154" s="12"/>
      <c r="S154" s="12"/>
      <c r="T154" s="12"/>
      <c r="U154" s="57"/>
      <c r="V154" s="57"/>
    </row>
    <row r="155" spans="1:22" x14ac:dyDescent="0.2">
      <c r="A155" s="12"/>
      <c r="B155" s="57"/>
      <c r="C155" s="57"/>
      <c r="D155" s="57"/>
      <c r="E155" s="57"/>
      <c r="F155" s="57"/>
      <c r="G155" s="57"/>
      <c r="H155" s="57"/>
      <c r="I155" s="57"/>
      <c r="J155" s="57"/>
      <c r="L155" s="12"/>
      <c r="M155" s="12"/>
      <c r="N155" s="12"/>
      <c r="O155" s="12"/>
      <c r="P155" s="12"/>
      <c r="Q155" s="12"/>
      <c r="R155" s="12"/>
      <c r="S155" s="12"/>
      <c r="T155" s="12"/>
      <c r="U155" s="57"/>
      <c r="V155" s="57"/>
    </row>
    <row r="156" spans="1:22" x14ac:dyDescent="0.2">
      <c r="A156" s="12"/>
      <c r="B156" s="12"/>
      <c r="C156" s="12"/>
      <c r="D156" s="12"/>
      <c r="E156" s="12"/>
      <c r="F156" s="12"/>
      <c r="L156" s="12"/>
      <c r="M156" s="12"/>
      <c r="N156" s="12"/>
      <c r="O156" s="12"/>
      <c r="P156" s="12"/>
      <c r="Q156" s="12"/>
      <c r="R156" s="12"/>
      <c r="S156" s="12"/>
      <c r="T156" s="12"/>
      <c r="U156" s="57"/>
      <c r="V156" s="57"/>
    </row>
    <row r="157" spans="1:22" x14ac:dyDescent="0.2">
      <c r="A157" s="12"/>
      <c r="B157" s="12"/>
      <c r="C157" s="12"/>
      <c r="D157" s="12"/>
      <c r="E157" s="12"/>
      <c r="F157" s="12"/>
      <c r="L157" s="12"/>
      <c r="M157" s="12"/>
      <c r="N157" s="12"/>
      <c r="O157" s="12"/>
      <c r="P157" s="12"/>
      <c r="Q157" s="12"/>
      <c r="R157" s="12"/>
      <c r="S157" s="12"/>
      <c r="T157" s="12"/>
      <c r="U157" s="57"/>
      <c r="V157" s="57"/>
    </row>
    <row r="158" spans="1:22" x14ac:dyDescent="0.2">
      <c r="A158" s="12"/>
      <c r="B158" s="12"/>
      <c r="C158" s="12"/>
      <c r="D158" s="12"/>
      <c r="E158" s="12"/>
      <c r="F158" s="12"/>
      <c r="L158" s="12"/>
      <c r="M158" s="12"/>
      <c r="N158" s="12"/>
      <c r="O158" s="12"/>
      <c r="P158" s="12"/>
      <c r="Q158" s="12"/>
      <c r="R158" s="12"/>
      <c r="S158" s="12"/>
      <c r="T158" s="12"/>
      <c r="U158" s="57"/>
      <c r="V158" s="57"/>
    </row>
    <row r="159" spans="1:22" x14ac:dyDescent="0.2">
      <c r="A159" s="12"/>
      <c r="B159" s="12"/>
      <c r="C159" s="12"/>
      <c r="D159" s="12"/>
      <c r="E159" s="12"/>
      <c r="F159" s="12"/>
      <c r="L159" s="12"/>
      <c r="M159" s="12"/>
      <c r="N159" s="12"/>
      <c r="O159" s="12"/>
      <c r="P159" s="12"/>
      <c r="Q159" s="12"/>
      <c r="R159" s="12"/>
      <c r="S159" s="12"/>
      <c r="T159" s="12"/>
      <c r="U159" s="57"/>
      <c r="V159" s="57"/>
    </row>
    <row r="160" spans="1:22" x14ac:dyDescent="0.2">
      <c r="A160" s="12"/>
      <c r="B160" s="12"/>
      <c r="C160" s="12"/>
      <c r="D160" s="12"/>
      <c r="E160" s="12"/>
      <c r="F160" s="12"/>
      <c r="L160" s="12"/>
      <c r="M160" s="12"/>
      <c r="N160" s="12"/>
      <c r="O160" s="12"/>
      <c r="P160" s="12"/>
      <c r="Q160" s="12"/>
      <c r="R160" s="12"/>
      <c r="S160" s="12"/>
      <c r="T160" s="12"/>
      <c r="U160" s="57"/>
      <c r="V160" s="57"/>
    </row>
    <row r="161" spans="1:22" x14ac:dyDescent="0.2">
      <c r="A161" s="12"/>
      <c r="B161" s="12"/>
      <c r="C161" s="12"/>
      <c r="D161" s="12"/>
      <c r="E161" s="12"/>
      <c r="F161" s="12"/>
      <c r="L161" s="12"/>
      <c r="M161" s="12"/>
      <c r="N161" s="12"/>
      <c r="O161" s="12"/>
      <c r="P161" s="12"/>
      <c r="Q161" s="12"/>
      <c r="R161" s="12"/>
      <c r="S161" s="12"/>
      <c r="T161" s="12"/>
      <c r="U161" s="57"/>
      <c r="V161" s="57"/>
    </row>
    <row r="162" spans="1:22" x14ac:dyDescent="0.2">
      <c r="A162" s="12"/>
      <c r="B162" s="12"/>
      <c r="C162" s="12"/>
      <c r="D162" s="12"/>
      <c r="E162" s="12"/>
      <c r="F162" s="12"/>
      <c r="L162" s="12"/>
      <c r="M162" s="12"/>
      <c r="N162" s="12"/>
      <c r="O162" s="12"/>
      <c r="P162" s="12"/>
      <c r="Q162" s="12"/>
      <c r="R162" s="12"/>
      <c r="S162" s="12"/>
      <c r="T162" s="12"/>
      <c r="U162" s="57"/>
      <c r="V162" s="57"/>
    </row>
    <row r="163" spans="1:22" x14ac:dyDescent="0.2">
      <c r="A163" s="12"/>
      <c r="B163" s="12"/>
      <c r="C163" s="12"/>
      <c r="D163" s="12"/>
      <c r="E163" s="12"/>
      <c r="F163" s="12"/>
      <c r="L163" s="12"/>
      <c r="M163" s="12"/>
      <c r="N163" s="12"/>
      <c r="O163" s="12"/>
      <c r="P163" s="12"/>
      <c r="Q163" s="12"/>
      <c r="R163" s="12"/>
      <c r="S163" s="12"/>
      <c r="T163" s="12"/>
      <c r="U163" s="57"/>
      <c r="V163" s="57"/>
    </row>
    <row r="164" spans="1:22" x14ac:dyDescent="0.2">
      <c r="A164" s="12"/>
      <c r="B164" s="12"/>
      <c r="C164" s="12"/>
      <c r="D164" s="12"/>
      <c r="E164" s="12"/>
      <c r="F164" s="12"/>
      <c r="L164" s="12"/>
      <c r="M164" s="12"/>
      <c r="N164" s="12"/>
      <c r="O164" s="12"/>
      <c r="P164" s="12"/>
      <c r="Q164" s="12"/>
      <c r="R164" s="12"/>
      <c r="S164" s="12"/>
      <c r="T164" s="12"/>
      <c r="U164" s="57"/>
      <c r="V164" s="57"/>
    </row>
    <row r="165" spans="1:22" x14ac:dyDescent="0.2">
      <c r="A165" s="12"/>
      <c r="B165" s="12"/>
      <c r="C165" s="12"/>
      <c r="D165" s="12"/>
      <c r="E165" s="12"/>
      <c r="F165" s="12"/>
      <c r="L165" s="12"/>
      <c r="M165" s="12"/>
      <c r="N165" s="12"/>
      <c r="O165" s="12"/>
      <c r="P165" s="12"/>
      <c r="Q165" s="12"/>
      <c r="R165" s="12"/>
      <c r="S165" s="12"/>
      <c r="T165" s="12"/>
      <c r="U165" s="57"/>
      <c r="V165" s="57"/>
    </row>
    <row r="166" spans="1:22" x14ac:dyDescent="0.2">
      <c r="A166" s="12"/>
      <c r="B166" s="12"/>
      <c r="C166" s="12"/>
      <c r="D166" s="12"/>
      <c r="E166" s="12"/>
      <c r="F166" s="12"/>
      <c r="L166" s="12"/>
      <c r="M166" s="12"/>
      <c r="N166" s="12"/>
      <c r="O166" s="12"/>
      <c r="P166" s="12"/>
      <c r="Q166" s="12"/>
      <c r="R166" s="12"/>
      <c r="S166" s="12"/>
      <c r="T166" s="12"/>
      <c r="U166" s="57"/>
      <c r="V166" s="57"/>
    </row>
    <row r="167" spans="1:22" x14ac:dyDescent="0.2">
      <c r="A167" s="12"/>
      <c r="B167" s="12"/>
      <c r="C167" s="12"/>
      <c r="D167" s="12"/>
      <c r="E167" s="12"/>
      <c r="F167" s="12"/>
      <c r="L167" s="12"/>
      <c r="M167" s="12"/>
      <c r="N167" s="12"/>
      <c r="O167" s="12"/>
      <c r="P167" s="12"/>
      <c r="Q167" s="12"/>
      <c r="R167" s="12"/>
      <c r="S167" s="12"/>
      <c r="T167" s="12"/>
      <c r="U167" s="57"/>
      <c r="V167" s="57"/>
    </row>
  </sheetData>
  <mergeCells count="108">
    <mergeCell ref="B146:C146"/>
    <mergeCell ref="B147:C147"/>
    <mergeCell ref="J137:J138"/>
    <mergeCell ref="K137:K138"/>
    <mergeCell ref="B139:C139"/>
    <mergeCell ref="B140:C140"/>
    <mergeCell ref="B141:C141"/>
    <mergeCell ref="D144:D145"/>
    <mergeCell ref="E144:E145"/>
    <mergeCell ref="F144:F145"/>
    <mergeCell ref="G144:G145"/>
    <mergeCell ref="H144:H145"/>
    <mergeCell ref="I144:I145"/>
    <mergeCell ref="J144:J145"/>
    <mergeCell ref="K144:K145"/>
    <mergeCell ref="B142:C142"/>
    <mergeCell ref="B98:K98"/>
    <mergeCell ref="B99:K99"/>
    <mergeCell ref="B101:B102"/>
    <mergeCell ref="C101:C102"/>
    <mergeCell ref="D101:K101"/>
    <mergeCell ref="B106:C106"/>
    <mergeCell ref="B107:C107"/>
    <mergeCell ref="B108:C108"/>
    <mergeCell ref="B104:C104"/>
    <mergeCell ref="B105:C105"/>
    <mergeCell ref="D72:D73"/>
    <mergeCell ref="E72:E73"/>
    <mergeCell ref="F72:F73"/>
    <mergeCell ref="G72:G73"/>
    <mergeCell ref="H72:H73"/>
    <mergeCell ref="I72:I73"/>
    <mergeCell ref="J72:J73"/>
    <mergeCell ref="K72:K73"/>
    <mergeCell ref="A96:T96"/>
    <mergeCell ref="B36:C36"/>
    <mergeCell ref="B37:C37"/>
    <mergeCell ref="D61:D62"/>
    <mergeCell ref="E61:E62"/>
    <mergeCell ref="F61:F62"/>
    <mergeCell ref="G61:G62"/>
    <mergeCell ref="H61:H62"/>
    <mergeCell ref="I61:I62"/>
    <mergeCell ref="J61:J62"/>
    <mergeCell ref="AG6:AH6"/>
    <mergeCell ref="AC6:AD6"/>
    <mergeCell ref="AE6:AF6"/>
    <mergeCell ref="A23:T23"/>
    <mergeCell ref="A24:T24"/>
    <mergeCell ref="B32:C32"/>
    <mergeCell ref="B33:C33"/>
    <mergeCell ref="B34:C34"/>
    <mergeCell ref="B35:C35"/>
    <mergeCell ref="B26:K26"/>
    <mergeCell ref="B27:K27"/>
    <mergeCell ref="B29:B30"/>
    <mergeCell ref="C29:C30"/>
    <mergeCell ref="D29:K29"/>
    <mergeCell ref="B74:C74"/>
    <mergeCell ref="B75:C75"/>
    <mergeCell ref="A95:T95"/>
    <mergeCell ref="D133:D134"/>
    <mergeCell ref="E133:E134"/>
    <mergeCell ref="F133:F134"/>
    <mergeCell ref="G133:G134"/>
    <mergeCell ref="B1:Z1"/>
    <mergeCell ref="N3:Y3"/>
    <mergeCell ref="S5:S6"/>
    <mergeCell ref="T5:T6"/>
    <mergeCell ref="U5:U6"/>
    <mergeCell ref="V5:V6"/>
    <mergeCell ref="B5:B6"/>
    <mergeCell ref="C5:J5"/>
    <mergeCell ref="B3:J3"/>
    <mergeCell ref="N5:N6"/>
    <mergeCell ref="Z5:Z6"/>
    <mergeCell ref="X5:X6"/>
    <mergeCell ref="Y5:Y6"/>
    <mergeCell ref="W5:W6"/>
    <mergeCell ref="R5:R6"/>
    <mergeCell ref="Q5:Q6"/>
    <mergeCell ref="O5:P6"/>
    <mergeCell ref="K61:K62"/>
    <mergeCell ref="B65:C66"/>
    <mergeCell ref="D65:D66"/>
    <mergeCell ref="E65:E66"/>
    <mergeCell ref="F65:F66"/>
    <mergeCell ref="G65:G66"/>
    <mergeCell ref="H65:H66"/>
    <mergeCell ref="B69:C69"/>
    <mergeCell ref="B70:C70"/>
    <mergeCell ref="I65:I66"/>
    <mergeCell ref="J65:J66"/>
    <mergeCell ref="K65:K66"/>
    <mergeCell ref="B67:C67"/>
    <mergeCell ref="B68:C68"/>
    <mergeCell ref="H133:H134"/>
    <mergeCell ref="I133:I134"/>
    <mergeCell ref="J133:J134"/>
    <mergeCell ref="K133:K134"/>
    <mergeCell ref="B109:C109"/>
    <mergeCell ref="B137:C138"/>
    <mergeCell ref="D137:D138"/>
    <mergeCell ref="E137:E138"/>
    <mergeCell ref="F137:F138"/>
    <mergeCell ref="G137:G138"/>
    <mergeCell ref="H137:H138"/>
    <mergeCell ref="I137:I138"/>
  </mergeCells>
  <conditionalFormatting sqref="E119">
    <cfRule type="cellIs" dxfId="571" priority="1" operator="equal">
      <formula>$C$33</formula>
    </cfRule>
    <cfRule type="cellIs" dxfId="570" priority="2" operator="equal">
      <formula>$C$32</formula>
    </cfRule>
    <cfRule type="cellIs" dxfId="569" priority="3" operator="equal">
      <formula>$C$31</formula>
    </cfRule>
    <cfRule type="cellIs" dxfId="568" priority="4" operator="equal">
      <formula>1</formula>
    </cfRule>
  </conditionalFormatting>
  <conditionalFormatting sqref="C55">
    <cfRule type="cellIs" dxfId="567" priority="65" operator="equal">
      <formula>1</formula>
    </cfRule>
  </conditionalFormatting>
  <conditionalFormatting sqref="C56">
    <cfRule type="cellIs" dxfId="566" priority="64" operator="equal">
      <formula>0</formula>
    </cfRule>
  </conditionalFormatting>
  <conditionalFormatting sqref="C57">
    <cfRule type="cellIs" dxfId="565" priority="63" operator="equal">
      <formula>"J"</formula>
    </cfRule>
  </conditionalFormatting>
  <conditionalFormatting sqref="C58">
    <cfRule type="cellIs" dxfId="564" priority="62" operator="equal">
      <formula>"NA"</formula>
    </cfRule>
  </conditionalFormatting>
  <conditionalFormatting sqref="B39:C52">
    <cfRule type="expression" dxfId="563" priority="66">
      <formula>COUNTIF($E142:$N142,"1")</formula>
    </cfRule>
  </conditionalFormatting>
  <conditionalFormatting sqref="D39:J39">
    <cfRule type="cellIs" dxfId="562" priority="58" operator="equal">
      <formula>"NA"</formula>
    </cfRule>
    <cfRule type="cellIs" dxfId="561" priority="59" operator="equal">
      <formula>"J"</formula>
    </cfRule>
    <cfRule type="cellIs" dxfId="560" priority="60" operator="equal">
      <formula>0</formula>
    </cfRule>
    <cfRule type="cellIs" dxfId="559" priority="61" operator="equal">
      <formula>1</formula>
    </cfRule>
  </conditionalFormatting>
  <conditionalFormatting sqref="D39:J39">
    <cfRule type="cellIs" dxfId="558" priority="54" operator="equal">
      <formula>"NA"</formula>
    </cfRule>
    <cfRule type="cellIs" dxfId="557" priority="55" operator="equal">
      <formula>"J"</formula>
    </cfRule>
    <cfRule type="cellIs" dxfId="556" priority="56" operator="equal">
      <formula>0</formula>
    </cfRule>
    <cfRule type="cellIs" dxfId="555" priority="57" operator="equal">
      <formula>1</formula>
    </cfRule>
  </conditionalFormatting>
  <conditionalFormatting sqref="E39:J39">
    <cfRule type="cellIs" dxfId="554" priority="67" operator="equal">
      <formula>$C$33</formula>
    </cfRule>
    <cfRule type="cellIs" dxfId="553" priority="68" operator="equal">
      <formula>$C$32</formula>
    </cfRule>
    <cfRule type="cellIs" dxfId="552" priority="69" operator="equal">
      <formula>$C$31</formula>
    </cfRule>
    <cfRule type="cellIs" dxfId="551" priority="70" operator="equal">
      <formula>1</formula>
    </cfRule>
  </conditionalFormatting>
  <conditionalFormatting sqref="D40:J52">
    <cfRule type="cellIs" dxfId="550" priority="46" operator="equal">
      <formula>"NA"</formula>
    </cfRule>
    <cfRule type="cellIs" dxfId="549" priority="47" operator="equal">
      <formula>"J"</formula>
    </cfRule>
    <cfRule type="cellIs" dxfId="548" priority="48" operator="equal">
      <formula>0</formula>
    </cfRule>
    <cfRule type="cellIs" dxfId="547" priority="49" operator="equal">
      <formula>1</formula>
    </cfRule>
  </conditionalFormatting>
  <conditionalFormatting sqref="D40:J52">
    <cfRule type="cellIs" dxfId="546" priority="42" operator="equal">
      <formula>"NA"</formula>
    </cfRule>
    <cfRule type="cellIs" dxfId="545" priority="43" operator="equal">
      <formula>"J"</formula>
    </cfRule>
    <cfRule type="cellIs" dxfId="544" priority="44" operator="equal">
      <formula>0</formula>
    </cfRule>
    <cfRule type="cellIs" dxfId="543" priority="45" operator="equal">
      <formula>1</formula>
    </cfRule>
  </conditionalFormatting>
  <conditionalFormatting sqref="E40:J52">
    <cfRule type="cellIs" dxfId="542" priority="50" operator="equal">
      <formula>$C$33</formula>
    </cfRule>
    <cfRule type="cellIs" dxfId="541" priority="51" operator="equal">
      <formula>$C$32</formula>
    </cfRule>
    <cfRule type="cellIs" dxfId="540" priority="52" operator="equal">
      <formula>$C$31</formula>
    </cfRule>
    <cfRule type="cellIs" dxfId="539" priority="53" operator="equal">
      <formula>1</formula>
    </cfRule>
  </conditionalFormatting>
  <conditionalFormatting sqref="D49">
    <cfRule type="cellIs" dxfId="538" priority="38" operator="equal">
      <formula>$C$33</formula>
    </cfRule>
    <cfRule type="cellIs" dxfId="537" priority="39" operator="equal">
      <formula>$C$32</formula>
    </cfRule>
    <cfRule type="cellIs" dxfId="536" priority="40" operator="equal">
      <formula>$C$31</formula>
    </cfRule>
    <cfRule type="cellIs" dxfId="535" priority="41" operator="equal">
      <formula>1</formula>
    </cfRule>
  </conditionalFormatting>
  <conditionalFormatting sqref="C127">
    <cfRule type="cellIs" dxfId="534" priority="32" operator="equal">
      <formula>1</formula>
    </cfRule>
  </conditionalFormatting>
  <conditionalFormatting sqref="C128">
    <cfRule type="cellIs" dxfId="533" priority="31" operator="equal">
      <formula>0</formula>
    </cfRule>
  </conditionalFormatting>
  <conditionalFormatting sqref="C129">
    <cfRule type="cellIs" dxfId="532" priority="30" operator="equal">
      <formula>"J"</formula>
    </cfRule>
  </conditionalFormatting>
  <conditionalFormatting sqref="C130">
    <cfRule type="cellIs" dxfId="531" priority="29" operator="equal">
      <formula>"NA"</formula>
    </cfRule>
  </conditionalFormatting>
  <conditionalFormatting sqref="B111:C124">
    <cfRule type="expression" dxfId="530" priority="33">
      <formula>COUNTIF($E214:$N214,"1")</formula>
    </cfRule>
  </conditionalFormatting>
  <conditionalFormatting sqref="D111:J111">
    <cfRule type="cellIs" dxfId="529" priority="25" operator="equal">
      <formula>"NA"</formula>
    </cfRule>
    <cfRule type="cellIs" dxfId="528" priority="26" operator="equal">
      <formula>"J"</formula>
    </cfRule>
    <cfRule type="cellIs" dxfId="527" priority="27" operator="equal">
      <formula>0</formula>
    </cfRule>
    <cfRule type="cellIs" dxfId="526" priority="28" operator="equal">
      <formula>1</formula>
    </cfRule>
  </conditionalFormatting>
  <conditionalFormatting sqref="D111:J111">
    <cfRule type="cellIs" dxfId="525" priority="21" operator="equal">
      <formula>"NA"</formula>
    </cfRule>
    <cfRule type="cellIs" dxfId="524" priority="22" operator="equal">
      <formula>"J"</formula>
    </cfRule>
    <cfRule type="cellIs" dxfId="523" priority="23" operator="equal">
      <formula>0</formula>
    </cfRule>
    <cfRule type="cellIs" dxfId="522" priority="24" operator="equal">
      <formula>1</formula>
    </cfRule>
  </conditionalFormatting>
  <conditionalFormatting sqref="E111:J111">
    <cfRule type="cellIs" dxfId="521" priority="34" operator="equal">
      <formula>$C$33</formula>
    </cfRule>
    <cfRule type="cellIs" dxfId="520" priority="35" operator="equal">
      <formula>$C$32</formula>
    </cfRule>
    <cfRule type="cellIs" dxfId="519" priority="36" operator="equal">
      <formula>$C$31</formula>
    </cfRule>
    <cfRule type="cellIs" dxfId="518" priority="37" operator="equal">
      <formula>1</formula>
    </cfRule>
  </conditionalFormatting>
  <conditionalFormatting sqref="D112:J124">
    <cfRule type="cellIs" dxfId="517" priority="13" operator="equal">
      <formula>"NA"</formula>
    </cfRule>
    <cfRule type="cellIs" dxfId="516" priority="14" operator="equal">
      <formula>"J"</formula>
    </cfRule>
    <cfRule type="cellIs" dxfId="515" priority="15" operator="equal">
      <formula>0</formula>
    </cfRule>
    <cfRule type="cellIs" dxfId="514" priority="16" operator="equal">
      <formula>1</formula>
    </cfRule>
  </conditionalFormatting>
  <conditionalFormatting sqref="E112:J124">
    <cfRule type="cellIs" dxfId="513" priority="17" operator="equal">
      <formula>$C$33</formula>
    </cfRule>
    <cfRule type="cellIs" dxfId="512" priority="18" operator="equal">
      <formula>$C$32</formula>
    </cfRule>
    <cfRule type="cellIs" dxfId="511" priority="19" operator="equal">
      <formula>$C$31</formula>
    </cfRule>
    <cfRule type="cellIs" dxfId="510" priority="20" operator="equal">
      <formula>1</formula>
    </cfRule>
  </conditionalFormatting>
  <conditionalFormatting sqref="D118">
    <cfRule type="cellIs" dxfId="509" priority="9" operator="equal">
      <formula>$C$33</formula>
    </cfRule>
    <cfRule type="cellIs" dxfId="508" priority="10" operator="equal">
      <formula>$C$32</formula>
    </cfRule>
    <cfRule type="cellIs" dxfId="507" priority="11" operator="equal">
      <formula>$C$31</formula>
    </cfRule>
    <cfRule type="cellIs" dxfId="506" priority="12" operator="equal">
      <formula>1</formula>
    </cfRule>
  </conditionalFormatting>
  <conditionalFormatting sqref="D119">
    <cfRule type="cellIs" dxfId="505" priority="5" operator="equal">
      <formula>$C$33</formula>
    </cfRule>
    <cfRule type="cellIs" dxfId="504" priority="6" operator="equal">
      <formula>$C$32</formula>
    </cfRule>
    <cfRule type="cellIs" dxfId="503" priority="7" operator="equal">
      <formula>$C$31</formula>
    </cfRule>
    <cfRule type="cellIs" dxfId="502" priority="8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scale="80" fitToHeight="10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64E41-958A-459E-BBF3-EEDE06370907}">
  <sheetPr>
    <tabColor rgb="FF00FFFF"/>
  </sheetPr>
  <dimension ref="A1:U59"/>
  <sheetViews>
    <sheetView showGridLines="0" showWhiteSpace="0" zoomScale="88" zoomScaleNormal="88" zoomScaleSheetLayoutView="100" zoomScalePageLayoutView="25" workbookViewId="0">
      <selection activeCell="K31" sqref="K31"/>
    </sheetView>
  </sheetViews>
  <sheetFormatPr baseColWidth="10" defaultColWidth="11.42578125" defaultRowHeight="14.25" x14ac:dyDescent="0.2"/>
  <cols>
    <col min="1" max="1" width="3.7109375" style="12" customWidth="1"/>
    <col min="2" max="2" width="18.5703125" style="12" customWidth="1"/>
    <col min="3" max="9" width="9.7109375" style="281" customWidth="1"/>
    <col min="10" max="10" width="7.5703125" style="12" customWidth="1"/>
    <col min="11" max="12" width="11.42578125" style="12"/>
    <col min="13" max="13" width="14" style="12" bestFit="1" customWidth="1"/>
    <col min="14" max="16384" width="11.42578125" style="12"/>
  </cols>
  <sheetData>
    <row r="1" spans="1:21" ht="15" x14ac:dyDescent="0.2">
      <c r="A1" s="457" t="s">
        <v>178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136"/>
    </row>
    <row r="2" spans="1:21" ht="15" x14ac:dyDescent="0.2">
      <c r="A2" s="458" t="s">
        <v>258</v>
      </c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  <c r="U2" s="137"/>
    </row>
    <row r="4" spans="1:21" ht="18" x14ac:dyDescent="0.2">
      <c r="B4" s="512" t="s">
        <v>204</v>
      </c>
      <c r="C4" s="512"/>
      <c r="D4" s="512"/>
      <c r="E4" s="512"/>
      <c r="F4" s="512"/>
      <c r="G4" s="512"/>
      <c r="H4" s="512"/>
      <c r="I4" s="512"/>
      <c r="J4" s="512"/>
    </row>
    <row r="5" spans="1:21" ht="18" x14ac:dyDescent="0.2">
      <c r="B5" s="364"/>
      <c r="C5" s="365"/>
      <c r="D5" s="365"/>
      <c r="E5" s="365"/>
      <c r="F5" s="365"/>
      <c r="G5" s="365"/>
      <c r="H5" s="365"/>
      <c r="I5" s="365"/>
      <c r="J5" s="365"/>
    </row>
    <row r="6" spans="1:21" ht="60" customHeight="1" x14ac:dyDescent="0.2">
      <c r="B6" s="507" t="s">
        <v>205</v>
      </c>
      <c r="C6" s="507"/>
      <c r="D6" s="507"/>
      <c r="E6" s="507"/>
      <c r="F6" s="507"/>
      <c r="G6" s="507"/>
      <c r="H6" s="507"/>
      <c r="I6" s="507"/>
      <c r="J6" s="365"/>
    </row>
    <row r="7" spans="1:21" ht="19.5" customHeight="1" thickBot="1" x14ac:dyDescent="0.25">
      <c r="B7" s="364"/>
      <c r="C7" s="365"/>
      <c r="D7" s="365"/>
      <c r="E7" s="365"/>
      <c r="F7" s="365"/>
      <c r="G7" s="365"/>
      <c r="H7" s="365"/>
      <c r="I7" s="365"/>
      <c r="J7" s="365"/>
    </row>
    <row r="8" spans="1:21" x14ac:dyDescent="0.2">
      <c r="B8" s="508" t="s">
        <v>49</v>
      </c>
      <c r="C8" s="513" t="s">
        <v>82</v>
      </c>
      <c r="D8" s="513"/>
      <c r="E8" s="513"/>
      <c r="F8" s="513"/>
      <c r="G8" s="513"/>
      <c r="H8" s="513"/>
      <c r="I8" s="513"/>
      <c r="J8" s="514"/>
    </row>
    <row r="9" spans="1:21" ht="50.25" customHeight="1" x14ac:dyDescent="0.2">
      <c r="B9" s="484"/>
      <c r="C9" s="284"/>
      <c r="D9" s="284"/>
      <c r="E9" s="284"/>
      <c r="F9" s="284"/>
      <c r="G9" s="284"/>
      <c r="H9" s="284"/>
      <c r="I9" s="284"/>
      <c r="J9" s="371" t="s">
        <v>7</v>
      </c>
      <c r="M9" s="366" t="s">
        <v>49</v>
      </c>
      <c r="N9" s="367" t="s">
        <v>161</v>
      </c>
      <c r="O9" s="367" t="s">
        <v>206</v>
      </c>
    </row>
    <row r="10" spans="1:21" x14ac:dyDescent="0.2">
      <c r="B10" s="372"/>
      <c r="C10" s="373"/>
      <c r="D10" s="373"/>
      <c r="E10" s="373"/>
      <c r="F10" s="373"/>
      <c r="G10" s="373"/>
      <c r="H10" s="373"/>
      <c r="I10" s="373"/>
      <c r="J10" s="374"/>
      <c r="M10" s="285"/>
      <c r="N10" s="375"/>
      <c r="O10" s="375"/>
    </row>
    <row r="11" spans="1:21" x14ac:dyDescent="0.2">
      <c r="B11" s="282" t="s">
        <v>81</v>
      </c>
      <c r="C11" s="334">
        <f t="shared" ref="C11:J11" si="0">SUM(C13:C14)</f>
        <v>12</v>
      </c>
      <c r="D11" s="334">
        <f t="shared" si="0"/>
        <v>13</v>
      </c>
      <c r="E11" s="334">
        <f t="shared" si="0"/>
        <v>11</v>
      </c>
      <c r="F11" s="334">
        <f t="shared" si="0"/>
        <v>11</v>
      </c>
      <c r="G11" s="334">
        <f t="shared" si="0"/>
        <v>9</v>
      </c>
      <c r="H11" s="334">
        <f t="shared" si="0"/>
        <v>9</v>
      </c>
      <c r="I11" s="334">
        <f t="shared" si="0"/>
        <v>6</v>
      </c>
      <c r="J11" s="336">
        <f t="shared" si="0"/>
        <v>71</v>
      </c>
      <c r="M11" s="285"/>
      <c r="N11" s="375"/>
      <c r="O11" s="375"/>
    </row>
    <row r="12" spans="1:21" ht="12" customHeight="1" x14ac:dyDescent="0.2">
      <c r="B12" s="376"/>
      <c r="C12" s="373"/>
      <c r="D12" s="373"/>
      <c r="E12" s="373"/>
      <c r="F12" s="373"/>
      <c r="G12" s="373"/>
      <c r="H12" s="373"/>
      <c r="I12" s="373"/>
      <c r="J12" s="374"/>
      <c r="M12" s="285"/>
      <c r="N12" s="375"/>
      <c r="O12" s="375"/>
    </row>
    <row r="13" spans="1:21" ht="15" customHeight="1" x14ac:dyDescent="0.2">
      <c r="B13" s="377" t="s">
        <v>17</v>
      </c>
      <c r="C13" s="378">
        <v>7</v>
      </c>
      <c r="D13" s="378">
        <v>6</v>
      </c>
      <c r="E13" s="378">
        <v>5</v>
      </c>
      <c r="F13" s="378">
        <v>5</v>
      </c>
      <c r="G13" s="378">
        <v>4</v>
      </c>
      <c r="H13" s="378">
        <v>4</v>
      </c>
      <c r="I13" s="378">
        <v>0</v>
      </c>
      <c r="J13" s="341">
        <f>SUM(C13:I13)</f>
        <v>31</v>
      </c>
      <c r="K13" s="1">
        <v>7</v>
      </c>
      <c r="L13" s="1">
        <f>K13*7</f>
        <v>49</v>
      </c>
      <c r="M13" s="368" t="s">
        <v>17</v>
      </c>
      <c r="N13" s="369">
        <f>J13/L13</f>
        <v>0.63265306122448983</v>
      </c>
      <c r="O13" s="369">
        <f>(L13-J13)/L13</f>
        <v>0.36734693877551022</v>
      </c>
    </row>
    <row r="14" spans="1:21" ht="12" customHeight="1" x14ac:dyDescent="0.2">
      <c r="B14" s="377" t="s">
        <v>179</v>
      </c>
      <c r="C14" s="378">
        <v>5</v>
      </c>
      <c r="D14" s="378">
        <v>7</v>
      </c>
      <c r="E14" s="378">
        <v>6</v>
      </c>
      <c r="F14" s="378">
        <v>6</v>
      </c>
      <c r="G14" s="378">
        <v>5</v>
      </c>
      <c r="H14" s="378">
        <v>5</v>
      </c>
      <c r="I14" s="378">
        <v>6</v>
      </c>
      <c r="J14" s="341">
        <f>SUM(C14:I14)</f>
        <v>40</v>
      </c>
      <c r="K14" s="1">
        <v>7</v>
      </c>
      <c r="L14" s="1">
        <f>K14*7</f>
        <v>49</v>
      </c>
      <c r="M14" s="370" t="s">
        <v>179</v>
      </c>
      <c r="N14" s="369">
        <f>J14/L14</f>
        <v>0.81632653061224492</v>
      </c>
      <c r="O14" s="369">
        <f>(L14-J14)/L14</f>
        <v>0.18367346938775511</v>
      </c>
    </row>
    <row r="15" spans="1:21" ht="15" customHeight="1" x14ac:dyDescent="0.2">
      <c r="C15" s="12"/>
      <c r="D15" s="12"/>
      <c r="E15" s="12"/>
      <c r="F15" s="12"/>
      <c r="G15" s="12"/>
      <c r="H15" s="12"/>
      <c r="I15" s="12"/>
    </row>
    <row r="16" spans="1:21" ht="15" customHeight="1" x14ac:dyDescent="0.2"/>
    <row r="17" ht="15" customHeight="1" x14ac:dyDescent="0.2"/>
    <row r="18" ht="15" customHeight="1" x14ac:dyDescent="0.2"/>
    <row r="19" ht="15" customHeight="1" x14ac:dyDescent="0.2"/>
    <row r="44" spans="1:21" ht="15" x14ac:dyDescent="0.2">
      <c r="A44" s="457" t="s">
        <v>178</v>
      </c>
      <c r="B44" s="457"/>
      <c r="C44" s="457"/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136"/>
    </row>
    <row r="45" spans="1:21" ht="15" x14ac:dyDescent="0.2">
      <c r="A45" s="458" t="s">
        <v>260</v>
      </c>
      <c r="B45" s="458"/>
      <c r="C45" s="458"/>
      <c r="D45" s="458"/>
      <c r="E45" s="458"/>
      <c r="F45" s="458"/>
      <c r="G45" s="458"/>
      <c r="H45" s="458"/>
      <c r="I45" s="458"/>
      <c r="J45" s="458"/>
      <c r="K45" s="458"/>
      <c r="L45" s="458"/>
      <c r="M45" s="458"/>
      <c r="N45" s="458"/>
      <c r="O45" s="458"/>
      <c r="P45" s="458"/>
      <c r="Q45" s="458"/>
      <c r="R45" s="458"/>
      <c r="S45" s="458"/>
      <c r="T45" s="458"/>
      <c r="U45" s="137"/>
    </row>
    <row r="47" spans="1:21" ht="19.5" customHeight="1" x14ac:dyDescent="0.2"/>
    <row r="48" spans="1:21" ht="72.75" customHeight="1" x14ac:dyDescent="0.2">
      <c r="B48" s="512" t="s">
        <v>204</v>
      </c>
      <c r="C48" s="512"/>
      <c r="D48" s="512"/>
      <c r="E48" s="512"/>
      <c r="F48" s="512"/>
      <c r="G48" s="512"/>
      <c r="H48" s="512"/>
      <c r="I48" s="512"/>
      <c r="J48" s="512"/>
    </row>
    <row r="49" spans="2:15" ht="12.75" customHeight="1" x14ac:dyDescent="0.2">
      <c r="B49" s="364"/>
      <c r="C49" s="365"/>
      <c r="D49" s="365"/>
      <c r="E49" s="365"/>
      <c r="F49" s="365"/>
      <c r="G49" s="365"/>
      <c r="H49" s="365"/>
      <c r="I49" s="365"/>
      <c r="J49" s="365"/>
    </row>
    <row r="50" spans="2:15" ht="57.75" customHeight="1" x14ac:dyDescent="0.2">
      <c r="B50" s="507" t="s">
        <v>205</v>
      </c>
      <c r="C50" s="507"/>
      <c r="D50" s="507"/>
      <c r="E50" s="507"/>
      <c r="F50" s="507"/>
      <c r="G50" s="507"/>
      <c r="H50" s="507"/>
      <c r="I50" s="507"/>
      <c r="J50" s="365"/>
    </row>
    <row r="51" spans="2:15" ht="18.75" thickBot="1" x14ac:dyDescent="0.25">
      <c r="B51" s="364"/>
      <c r="C51" s="365"/>
      <c r="D51" s="365"/>
      <c r="E51" s="365"/>
      <c r="F51" s="365"/>
      <c r="G51" s="365"/>
      <c r="H51" s="365"/>
      <c r="I51" s="365"/>
      <c r="J51" s="365"/>
    </row>
    <row r="52" spans="2:15" ht="12" customHeight="1" x14ac:dyDescent="0.2">
      <c r="B52" s="508" t="s">
        <v>49</v>
      </c>
      <c r="C52" s="513" t="s">
        <v>82</v>
      </c>
      <c r="D52" s="513"/>
      <c r="E52" s="513"/>
      <c r="F52" s="513"/>
      <c r="G52" s="513"/>
      <c r="H52" s="513"/>
      <c r="I52" s="513"/>
      <c r="J52" s="514"/>
    </row>
    <row r="53" spans="2:15" ht="46.5" customHeight="1" x14ac:dyDescent="0.2">
      <c r="B53" s="484"/>
      <c r="C53" s="284"/>
      <c r="D53" s="284"/>
      <c r="E53" s="284"/>
      <c r="F53" s="284"/>
      <c r="G53" s="284"/>
      <c r="H53" s="284"/>
      <c r="I53" s="284"/>
      <c r="J53" s="371" t="s">
        <v>7</v>
      </c>
      <c r="M53" s="366" t="s">
        <v>49</v>
      </c>
      <c r="N53" s="367" t="s">
        <v>161</v>
      </c>
      <c r="O53" s="367" t="s">
        <v>206</v>
      </c>
    </row>
    <row r="54" spans="2:15" ht="12" customHeight="1" x14ac:dyDescent="0.2">
      <c r="B54" s="372"/>
      <c r="C54" s="373"/>
      <c r="D54" s="373"/>
      <c r="E54" s="373"/>
      <c r="F54" s="373"/>
      <c r="G54" s="373"/>
      <c r="H54" s="373"/>
      <c r="I54" s="373"/>
      <c r="J54" s="374"/>
      <c r="M54" s="285"/>
      <c r="N54" s="375"/>
      <c r="O54" s="375"/>
    </row>
    <row r="55" spans="2:15" ht="15" customHeight="1" x14ac:dyDescent="0.2">
      <c r="B55" s="282" t="s">
        <v>81</v>
      </c>
      <c r="C55" s="334">
        <f t="shared" ref="C55:J55" si="1">SUM(C57:C58)</f>
        <v>10</v>
      </c>
      <c r="D55" s="334">
        <f t="shared" si="1"/>
        <v>14</v>
      </c>
      <c r="E55" s="334">
        <f t="shared" si="1"/>
        <v>12</v>
      </c>
      <c r="F55" s="334">
        <f t="shared" si="1"/>
        <v>12</v>
      </c>
      <c r="G55" s="334">
        <f t="shared" si="1"/>
        <v>12</v>
      </c>
      <c r="H55" s="334">
        <f t="shared" si="1"/>
        <v>12</v>
      </c>
      <c r="I55" s="334">
        <f t="shared" si="1"/>
        <v>11</v>
      </c>
      <c r="J55" s="336">
        <f t="shared" si="1"/>
        <v>83</v>
      </c>
      <c r="M55" s="285"/>
      <c r="N55" s="375"/>
      <c r="O55" s="375"/>
    </row>
    <row r="56" spans="2:15" ht="15" customHeight="1" x14ac:dyDescent="0.2">
      <c r="B56" s="376"/>
      <c r="C56" s="373"/>
      <c r="D56" s="373"/>
      <c r="E56" s="373"/>
      <c r="F56" s="373"/>
      <c r="G56" s="373"/>
      <c r="H56" s="373"/>
      <c r="I56" s="373"/>
      <c r="J56" s="374"/>
      <c r="M56" s="285"/>
      <c r="N56" s="375"/>
      <c r="O56" s="375"/>
    </row>
    <row r="57" spans="2:15" ht="15" customHeight="1" x14ac:dyDescent="0.2">
      <c r="B57" s="377" t="s">
        <v>17</v>
      </c>
      <c r="C57" s="378">
        <f>SUMIF('[5]Anexo 6'!D14:D20,1)</f>
        <v>4</v>
      </c>
      <c r="D57" s="378">
        <f>SUMIF('[5]Anexo 6'!E14:E20,1)</f>
        <v>7</v>
      </c>
      <c r="E57" s="378">
        <f>SUMIF('[5]Anexo 6'!F14:F20,1)</f>
        <v>6</v>
      </c>
      <c r="F57" s="378">
        <f>SUMIF('[5]Anexo 6'!G14:G20,1)</f>
        <v>6</v>
      </c>
      <c r="G57" s="378">
        <f>SUMIF('[5]Anexo 6'!H14:H20,1)</f>
        <v>6</v>
      </c>
      <c r="H57" s="378">
        <f>SUMIF('[5]Anexo 6'!I14:I20,1)</f>
        <v>5</v>
      </c>
      <c r="I57" s="378">
        <f>SUMIF('[5]Anexo 6'!J14:J20,1)</f>
        <v>4</v>
      </c>
      <c r="J57" s="341">
        <f>SUM(C57:I57)</f>
        <v>38</v>
      </c>
      <c r="K57" s="1">
        <v>7</v>
      </c>
      <c r="L57" s="1">
        <f>K57*7</f>
        <v>49</v>
      </c>
      <c r="M57" s="368" t="s">
        <v>17</v>
      </c>
      <c r="N57" s="369">
        <f>J57/L57</f>
        <v>0.77551020408163263</v>
      </c>
      <c r="O57" s="369">
        <f>(L57-J57)/L57</f>
        <v>0.22448979591836735</v>
      </c>
    </row>
    <row r="58" spans="2:15" ht="15" customHeight="1" x14ac:dyDescent="0.2">
      <c r="B58" s="377" t="s">
        <v>179</v>
      </c>
      <c r="C58" s="378">
        <f>SUMIF('[5]Anexo 6'!D21:D27,1)</f>
        <v>6</v>
      </c>
      <c r="D58" s="378">
        <f>SUMIF('[5]Anexo 6'!E21:E27,1)</f>
        <v>7</v>
      </c>
      <c r="E58" s="378">
        <f>SUMIF('[5]Anexo 6'!F21:F27,1)</f>
        <v>6</v>
      </c>
      <c r="F58" s="378">
        <f>SUMIF('[5]Anexo 6'!G21:G27,1)</f>
        <v>6</v>
      </c>
      <c r="G58" s="378">
        <f>SUMIF('[5]Anexo 6'!H21:H27,1)</f>
        <v>6</v>
      </c>
      <c r="H58" s="378">
        <f>SUMIF('[5]Anexo 6'!I21:I27,1)</f>
        <v>7</v>
      </c>
      <c r="I58" s="378">
        <f>SUMIF('[5]Anexo 6'!J21:J27,1)</f>
        <v>7</v>
      </c>
      <c r="J58" s="341">
        <f>SUM(C58:I58)</f>
        <v>45</v>
      </c>
      <c r="K58" s="1">
        <v>7</v>
      </c>
      <c r="L58" s="1">
        <f>K58*7</f>
        <v>49</v>
      </c>
      <c r="M58" s="370" t="s">
        <v>179</v>
      </c>
      <c r="N58" s="369">
        <f>J58/L58</f>
        <v>0.91836734693877553</v>
      </c>
      <c r="O58" s="369">
        <f>(L58-J58)/L58</f>
        <v>8.1632653061224483E-2</v>
      </c>
    </row>
    <row r="59" spans="2:15" ht="15" customHeight="1" x14ac:dyDescent="0.2">
      <c r="C59" s="12"/>
      <c r="D59" s="12"/>
      <c r="E59" s="12"/>
      <c r="F59" s="12"/>
      <c r="G59" s="12"/>
      <c r="H59" s="12"/>
      <c r="I59" s="12"/>
    </row>
  </sheetData>
  <mergeCells count="12">
    <mergeCell ref="A1:T1"/>
    <mergeCell ref="A2:T2"/>
    <mergeCell ref="B4:J4"/>
    <mergeCell ref="B6:I6"/>
    <mergeCell ref="B8:B9"/>
    <mergeCell ref="C8:J8"/>
    <mergeCell ref="B48:J48"/>
    <mergeCell ref="B50:I50"/>
    <mergeCell ref="B52:B53"/>
    <mergeCell ref="C52:J52"/>
    <mergeCell ref="A44:T44"/>
    <mergeCell ref="A45:T45"/>
  </mergeCells>
  <printOptions horizontalCentered="1"/>
  <pageMargins left="0.70866141732283472" right="0.70866141732283472" top="0.74803149606299213" bottom="0.74803149606299213" header="0.31496062992125984" footer="0.31496062992125984"/>
  <pageSetup scale="85" fitToHeight="100" orientation="portrait" r:id="rId1"/>
  <colBreaks count="1" manualBreakCount="1">
    <brk id="10" min="47" max="113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7AACC-D7B5-496D-9A82-DBC0366AB550}">
  <sheetPr>
    <tabColor rgb="FF9900CC"/>
  </sheetPr>
  <dimension ref="A1:O131"/>
  <sheetViews>
    <sheetView showGridLines="0" zoomScale="85" zoomScaleNormal="85" zoomScaleSheetLayoutView="85" workbookViewId="0">
      <pane ySplit="11" topLeftCell="A12" activePane="bottomLeft" state="frozen"/>
      <selection activeCell="F16" sqref="F16"/>
      <selection pane="bottomLeft" activeCell="M92" sqref="M92"/>
    </sheetView>
  </sheetViews>
  <sheetFormatPr baseColWidth="10" defaultColWidth="11.42578125" defaultRowHeight="14.25" x14ac:dyDescent="0.2"/>
  <cols>
    <col min="1" max="1" width="5.5703125" style="64" customWidth="1"/>
    <col min="2" max="2" width="16.85546875" style="64" customWidth="1"/>
    <col min="3" max="10" width="11.140625" style="15" customWidth="1"/>
    <col min="11" max="11" width="12.85546875" style="15" customWidth="1"/>
    <col min="12" max="12" width="11.42578125" style="64"/>
    <col min="13" max="13" width="10.28515625" style="64" customWidth="1"/>
    <col min="14" max="16384" width="11.42578125" style="64"/>
  </cols>
  <sheetData>
    <row r="1" spans="1:15" s="130" customFormat="1" ht="18.75" x14ac:dyDescent="0.2">
      <c r="A1" s="155"/>
      <c r="B1" s="155"/>
      <c r="C1" s="155"/>
      <c r="D1" s="155"/>
      <c r="E1" s="155"/>
      <c r="F1" s="155"/>
      <c r="G1" s="155"/>
      <c r="H1" s="523" t="s">
        <v>144</v>
      </c>
      <c r="I1" s="523"/>
      <c r="J1" s="523"/>
      <c r="K1" s="523"/>
      <c r="L1" s="523"/>
      <c r="M1" s="523"/>
      <c r="N1" s="155"/>
      <c r="O1" s="155"/>
    </row>
    <row r="2" spans="1:15" s="94" customFormat="1" ht="60.75" customHeight="1" x14ac:dyDescent="0.2">
      <c r="B2" s="490" t="s">
        <v>180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</row>
    <row r="3" spans="1:15" s="94" customFormat="1" x14ac:dyDescent="0.2">
      <c r="G3" s="12"/>
      <c r="H3" s="12"/>
      <c r="I3" s="12"/>
      <c r="J3" s="12"/>
      <c r="K3" s="12"/>
      <c r="L3" s="12"/>
    </row>
    <row r="4" spans="1:15" s="94" customFormat="1" ht="14.25" customHeight="1" x14ac:dyDescent="0.2">
      <c r="B4" s="528" t="s">
        <v>147</v>
      </c>
      <c r="C4" s="530" t="s">
        <v>151</v>
      </c>
      <c r="D4" s="531"/>
      <c r="E4" s="531"/>
      <c r="F4" s="531"/>
      <c r="G4" s="531"/>
      <c r="H4" s="531"/>
      <c r="I4" s="531"/>
      <c r="J4" s="531"/>
      <c r="K4" s="531"/>
    </row>
    <row r="5" spans="1:15" s="94" customFormat="1" ht="51.75" customHeight="1" x14ac:dyDescent="0.2">
      <c r="B5" s="529"/>
      <c r="C5" s="157"/>
      <c r="D5" s="157"/>
      <c r="E5" s="157"/>
      <c r="F5" s="157"/>
      <c r="G5" s="157"/>
      <c r="H5" s="157"/>
      <c r="I5" s="157"/>
      <c r="J5" s="157"/>
      <c r="K5" s="157" t="s">
        <v>7</v>
      </c>
    </row>
    <row r="6" spans="1:15" s="94" customFormat="1" x14ac:dyDescent="0.2">
      <c r="B6" s="158"/>
      <c r="C6" s="159"/>
      <c r="D6" s="160"/>
      <c r="E6" s="160"/>
      <c r="F6" s="160"/>
      <c r="G6" s="160"/>
      <c r="H6" s="160"/>
      <c r="I6" s="160"/>
      <c r="J6" s="160"/>
      <c r="K6" s="156"/>
    </row>
    <row r="7" spans="1:15" s="94" customFormat="1" x14ac:dyDescent="0.2">
      <c r="B7" s="152" t="s">
        <v>148</v>
      </c>
      <c r="C7" s="318">
        <f>SUM(D83:D85)</f>
        <v>7</v>
      </c>
      <c r="D7" s="318">
        <f t="shared" ref="D7:F7" si="0">SUM(E83:E85)</f>
        <v>7</v>
      </c>
      <c r="E7" s="318">
        <f t="shared" si="0"/>
        <v>7</v>
      </c>
      <c r="F7" s="318">
        <f t="shared" si="0"/>
        <v>7</v>
      </c>
      <c r="G7" s="318">
        <f>SUM(H83:H85)</f>
        <v>7</v>
      </c>
      <c r="H7" s="318">
        <f t="shared" ref="H7:J7" si="1">SUM(I83:I85)</f>
        <v>7</v>
      </c>
      <c r="I7" s="318">
        <f t="shared" si="1"/>
        <v>7</v>
      </c>
      <c r="J7" s="318">
        <f t="shared" si="1"/>
        <v>7</v>
      </c>
      <c r="K7" s="161">
        <f>SUM(C7:J7)</f>
        <v>56</v>
      </c>
    </row>
    <row r="8" spans="1:15" s="94" customFormat="1" x14ac:dyDescent="0.2">
      <c r="B8" s="153" t="s">
        <v>149</v>
      </c>
      <c r="C8" s="154">
        <f>D86</f>
        <v>0</v>
      </c>
      <c r="D8" s="154">
        <f t="shared" ref="D8:F8" si="2">E86</f>
        <v>0</v>
      </c>
      <c r="E8" s="154">
        <f t="shared" si="2"/>
        <v>0</v>
      </c>
      <c r="F8" s="154">
        <f t="shared" si="2"/>
        <v>0</v>
      </c>
      <c r="G8" s="154">
        <f>H86</f>
        <v>0</v>
      </c>
      <c r="H8" s="154">
        <f t="shared" ref="H8:J8" si="3">I86</f>
        <v>0</v>
      </c>
      <c r="I8" s="154">
        <f t="shared" si="3"/>
        <v>0</v>
      </c>
      <c r="J8" s="154">
        <f t="shared" si="3"/>
        <v>0</v>
      </c>
      <c r="K8" s="154">
        <f>SUM(C8:J8)</f>
        <v>0</v>
      </c>
    </row>
    <row r="9" spans="1:15" s="94" customFormat="1" ht="15" thickBot="1" x14ac:dyDescent="0.25">
      <c r="B9" s="150"/>
      <c r="C9" s="150"/>
      <c r="D9" s="150"/>
      <c r="E9" s="150"/>
      <c r="F9" s="150"/>
      <c r="G9" s="150"/>
      <c r="H9" s="150"/>
      <c r="I9" s="150"/>
      <c r="J9" s="150"/>
      <c r="K9" s="150"/>
    </row>
    <row r="10" spans="1:15" s="94" customFormat="1" x14ac:dyDescent="0.2"/>
    <row r="11" spans="1:15" s="94" customFormat="1" x14ac:dyDescent="0.2">
      <c r="G11" s="12"/>
      <c r="H11" s="12"/>
      <c r="I11" s="12"/>
      <c r="J11" s="12"/>
      <c r="K11" s="12"/>
      <c r="L11" s="12"/>
    </row>
    <row r="12" spans="1:15" s="94" customFormat="1" x14ac:dyDescent="0.2">
      <c r="G12" s="12"/>
      <c r="H12" s="12"/>
      <c r="I12" s="12"/>
      <c r="J12" s="12"/>
      <c r="K12" s="12"/>
      <c r="M12" s="64"/>
    </row>
    <row r="13" spans="1:15" ht="15" x14ac:dyDescent="0.25">
      <c r="A13" s="526" t="s">
        <v>178</v>
      </c>
      <c r="B13" s="526"/>
      <c r="C13" s="526"/>
      <c r="D13" s="526"/>
      <c r="E13" s="526"/>
      <c r="F13" s="526"/>
      <c r="G13" s="526"/>
      <c r="H13" s="526"/>
      <c r="I13" s="526"/>
      <c r="J13" s="526"/>
      <c r="K13" s="526"/>
    </row>
    <row r="14" spans="1:15" ht="15" x14ac:dyDescent="0.25">
      <c r="A14" s="527" t="s">
        <v>264</v>
      </c>
      <c r="B14" s="527"/>
      <c r="C14" s="527"/>
      <c r="D14" s="527"/>
      <c r="E14" s="527"/>
      <c r="F14" s="527"/>
      <c r="G14" s="527"/>
      <c r="H14" s="527"/>
      <c r="I14" s="527"/>
      <c r="J14" s="527"/>
      <c r="K14" s="527"/>
    </row>
    <row r="15" spans="1:15" x14ac:dyDescent="0.2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15"/>
    </row>
    <row r="16" spans="1:15" ht="18.75" x14ac:dyDescent="0.2">
      <c r="B16" s="523" t="s">
        <v>266</v>
      </c>
      <c r="C16" s="523"/>
      <c r="D16" s="523"/>
      <c r="E16" s="523"/>
      <c r="F16" s="523"/>
      <c r="G16" s="523"/>
      <c r="H16" s="523"/>
      <c r="I16" s="523"/>
      <c r="J16" s="523"/>
      <c r="K16" s="523"/>
      <c r="L16" s="523"/>
    </row>
    <row r="17" spans="2:12" ht="18.75" x14ac:dyDescent="0.2"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</row>
    <row r="18" spans="2:12" ht="65.25" customHeight="1" thickBot="1" x14ac:dyDescent="0.25">
      <c r="B18" s="515" t="s">
        <v>267</v>
      </c>
      <c r="C18" s="515"/>
      <c r="D18" s="515"/>
      <c r="E18" s="515"/>
      <c r="F18" s="515"/>
      <c r="G18" s="515"/>
      <c r="H18" s="515"/>
      <c r="I18" s="515"/>
      <c r="J18" s="515"/>
      <c r="K18" s="515"/>
      <c r="L18" s="515"/>
    </row>
    <row r="19" spans="2:12" ht="30.75" customHeight="1" x14ac:dyDescent="0.2">
      <c r="B19" s="480" t="s">
        <v>49</v>
      </c>
      <c r="C19" s="467" t="s">
        <v>0</v>
      </c>
      <c r="D19" s="467"/>
      <c r="E19" s="467"/>
      <c r="F19" s="464"/>
      <c r="G19" s="467"/>
      <c r="H19" s="467"/>
      <c r="I19" s="467"/>
      <c r="J19" s="467"/>
      <c r="K19" s="467"/>
      <c r="L19" s="510" t="s">
        <v>7</v>
      </c>
    </row>
    <row r="20" spans="2:12" ht="30.75" customHeight="1" x14ac:dyDescent="0.2">
      <c r="B20" s="516"/>
      <c r="C20" s="517"/>
      <c r="D20" s="517"/>
      <c r="E20" s="517"/>
      <c r="F20" s="518"/>
      <c r="G20" s="517"/>
      <c r="H20" s="517"/>
      <c r="I20" s="517"/>
      <c r="J20" s="517"/>
      <c r="K20" s="517"/>
      <c r="L20" s="522"/>
    </row>
    <row r="21" spans="2:12" x14ac:dyDescent="0.2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</row>
    <row r="22" spans="2:12" x14ac:dyDescent="0.2">
      <c r="B22" s="524" t="s">
        <v>7</v>
      </c>
      <c r="C22" s="525"/>
      <c r="D22" s="323">
        <f t="shared" ref="D22:K22" si="4">SUM(D23:D26)</f>
        <v>7</v>
      </c>
      <c r="E22" s="323">
        <f t="shared" si="4"/>
        <v>7</v>
      </c>
      <c r="F22" s="323">
        <f t="shared" si="4"/>
        <v>7</v>
      </c>
      <c r="G22" s="323">
        <f t="shared" si="4"/>
        <v>7</v>
      </c>
      <c r="H22" s="323">
        <f t="shared" si="4"/>
        <v>7</v>
      </c>
      <c r="I22" s="323">
        <f t="shared" si="4"/>
        <v>7</v>
      </c>
      <c r="J22" s="323">
        <f t="shared" si="4"/>
        <v>7</v>
      </c>
      <c r="K22" s="323">
        <f t="shared" si="4"/>
        <v>7</v>
      </c>
      <c r="L22" s="324">
        <f>SUM(D22:K22)</f>
        <v>56</v>
      </c>
    </row>
    <row r="23" spans="2:12" x14ac:dyDescent="0.2">
      <c r="B23" s="524" t="s">
        <v>81</v>
      </c>
      <c r="C23" s="525"/>
      <c r="D23" s="325">
        <f t="shared" ref="D23:K23" si="5">COUNTIF(D28:D41,"1")</f>
        <v>0</v>
      </c>
      <c r="E23" s="325">
        <f t="shared" si="5"/>
        <v>0</v>
      </c>
      <c r="F23" s="325">
        <f t="shared" si="5"/>
        <v>0</v>
      </c>
      <c r="G23" s="325">
        <f t="shared" si="5"/>
        <v>0</v>
      </c>
      <c r="H23" s="325">
        <f t="shared" si="5"/>
        <v>6</v>
      </c>
      <c r="I23" s="325">
        <f t="shared" si="5"/>
        <v>7</v>
      </c>
      <c r="J23" s="325">
        <f t="shared" si="5"/>
        <v>6</v>
      </c>
      <c r="K23" s="325">
        <f t="shared" si="5"/>
        <v>5</v>
      </c>
      <c r="L23" s="326">
        <f>SUM(D23:K23)</f>
        <v>24</v>
      </c>
    </row>
    <row r="24" spans="2:12" x14ac:dyDescent="0.2">
      <c r="B24" s="519" t="s">
        <v>83</v>
      </c>
      <c r="C24" s="520"/>
      <c r="D24" s="322">
        <f t="shared" ref="D24:K24" si="6">COUNTIF(D28:D41,0)</f>
        <v>0</v>
      </c>
      <c r="E24" s="322">
        <f t="shared" si="6"/>
        <v>0</v>
      </c>
      <c r="F24" s="322">
        <f t="shared" si="6"/>
        <v>0</v>
      </c>
      <c r="G24" s="322">
        <f t="shared" si="6"/>
        <v>0</v>
      </c>
      <c r="H24" s="322">
        <f t="shared" si="6"/>
        <v>1</v>
      </c>
      <c r="I24" s="322">
        <f t="shared" si="6"/>
        <v>0</v>
      </c>
      <c r="J24" s="322">
        <f t="shared" si="6"/>
        <v>1</v>
      </c>
      <c r="K24" s="322">
        <f t="shared" si="6"/>
        <v>2</v>
      </c>
      <c r="L24" s="324">
        <f>SUM(D24:K24)</f>
        <v>4</v>
      </c>
    </row>
    <row r="25" spans="2:12" x14ac:dyDescent="0.2">
      <c r="B25" s="519" t="s">
        <v>84</v>
      </c>
      <c r="C25" s="520"/>
      <c r="D25" s="322">
        <f t="shared" ref="D25:K25" si="7">COUNTIF(D28:D41,"J")</f>
        <v>0</v>
      </c>
      <c r="E25" s="322">
        <f t="shared" si="7"/>
        <v>0</v>
      </c>
      <c r="F25" s="322">
        <f t="shared" si="7"/>
        <v>0</v>
      </c>
      <c r="G25" s="322">
        <f t="shared" si="7"/>
        <v>0</v>
      </c>
      <c r="H25" s="322">
        <f t="shared" si="7"/>
        <v>0</v>
      </c>
      <c r="I25" s="322">
        <f t="shared" si="7"/>
        <v>0</v>
      </c>
      <c r="J25" s="322">
        <f t="shared" si="7"/>
        <v>0</v>
      </c>
      <c r="K25" s="322">
        <f t="shared" si="7"/>
        <v>0</v>
      </c>
      <c r="L25" s="324">
        <f>SUM(D25:K25)</f>
        <v>0</v>
      </c>
    </row>
    <row r="26" spans="2:12" x14ac:dyDescent="0.2">
      <c r="B26" s="519" t="s">
        <v>85</v>
      </c>
      <c r="C26" s="520"/>
      <c r="D26" s="322">
        <f t="shared" ref="D26:K26" si="8">COUNTIF(D28:D41, "NA")</f>
        <v>7</v>
      </c>
      <c r="E26" s="322">
        <f t="shared" si="8"/>
        <v>7</v>
      </c>
      <c r="F26" s="322">
        <f t="shared" si="8"/>
        <v>7</v>
      </c>
      <c r="G26" s="322">
        <f t="shared" si="8"/>
        <v>7</v>
      </c>
      <c r="H26" s="322">
        <f t="shared" si="8"/>
        <v>0</v>
      </c>
      <c r="I26" s="322">
        <f t="shared" si="8"/>
        <v>0</v>
      </c>
      <c r="J26" s="322">
        <f t="shared" si="8"/>
        <v>0</v>
      </c>
      <c r="K26" s="322">
        <f t="shared" si="8"/>
        <v>0</v>
      </c>
      <c r="L26" s="324">
        <f>SUM(D26:K26)</f>
        <v>28</v>
      </c>
    </row>
    <row r="27" spans="2:12" x14ac:dyDescent="0.2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</row>
    <row r="28" spans="2:12" x14ac:dyDescent="0.2">
      <c r="B28" s="315" t="s">
        <v>17</v>
      </c>
      <c r="C28" s="316">
        <v>1</v>
      </c>
      <c r="D28" s="327" t="s">
        <v>89</v>
      </c>
      <c r="E28" s="327" t="s">
        <v>89</v>
      </c>
      <c r="F28" s="327" t="s">
        <v>89</v>
      </c>
      <c r="G28" s="327" t="s">
        <v>89</v>
      </c>
      <c r="H28" s="328"/>
      <c r="I28" s="328"/>
      <c r="J28" s="328"/>
      <c r="K28" s="328"/>
      <c r="L28" s="329">
        <f t="shared" ref="L28:L41" si="9">SUM(D28:K28)</f>
        <v>0</v>
      </c>
    </row>
    <row r="29" spans="2:12" x14ac:dyDescent="0.2">
      <c r="B29" s="268" t="s">
        <v>17</v>
      </c>
      <c r="C29" s="48">
        <v>2</v>
      </c>
      <c r="D29" s="318" t="s">
        <v>89</v>
      </c>
      <c r="E29" s="318" t="s">
        <v>89</v>
      </c>
      <c r="F29" s="318" t="s">
        <v>89</v>
      </c>
      <c r="G29" s="318" t="s">
        <v>89</v>
      </c>
      <c r="H29" s="131"/>
      <c r="I29" s="131"/>
      <c r="J29" s="131"/>
      <c r="K29" s="131"/>
      <c r="L29" s="53">
        <f t="shared" si="9"/>
        <v>0</v>
      </c>
    </row>
    <row r="30" spans="2:12" x14ac:dyDescent="0.2">
      <c r="B30" s="268" t="s">
        <v>17</v>
      </c>
      <c r="C30" s="48">
        <v>3</v>
      </c>
      <c r="D30" s="318" t="s">
        <v>89</v>
      </c>
      <c r="E30" s="318" t="s">
        <v>89</v>
      </c>
      <c r="F30" s="318" t="s">
        <v>89</v>
      </c>
      <c r="G30" s="318" t="s">
        <v>89</v>
      </c>
      <c r="H30" s="131"/>
      <c r="I30" s="132"/>
      <c r="J30" s="132"/>
      <c r="K30" s="132"/>
      <c r="L30" s="53">
        <f t="shared" si="9"/>
        <v>0</v>
      </c>
    </row>
    <row r="31" spans="2:12" x14ac:dyDescent="0.2">
      <c r="B31" s="268" t="s">
        <v>17</v>
      </c>
      <c r="C31" s="48">
        <v>4</v>
      </c>
      <c r="D31" s="318" t="s">
        <v>89</v>
      </c>
      <c r="E31" s="318" t="s">
        <v>89</v>
      </c>
      <c r="F31" s="318" t="s">
        <v>89</v>
      </c>
      <c r="G31" s="318" t="s">
        <v>89</v>
      </c>
      <c r="H31" s="131"/>
      <c r="I31" s="132"/>
      <c r="J31" s="132"/>
      <c r="K31" s="132"/>
      <c r="L31" s="53">
        <f t="shared" si="9"/>
        <v>0</v>
      </c>
    </row>
    <row r="32" spans="2:12" x14ac:dyDescent="0.2">
      <c r="B32" s="268" t="s">
        <v>17</v>
      </c>
      <c r="C32" s="48">
        <v>5</v>
      </c>
      <c r="D32" s="318" t="s">
        <v>89</v>
      </c>
      <c r="E32" s="318" t="s">
        <v>89</v>
      </c>
      <c r="F32" s="318" t="s">
        <v>89</v>
      </c>
      <c r="G32" s="318" t="s">
        <v>89</v>
      </c>
      <c r="H32" s="131"/>
      <c r="I32" s="132"/>
      <c r="J32" s="132"/>
      <c r="K32" s="132"/>
      <c r="L32" s="53">
        <f t="shared" si="9"/>
        <v>0</v>
      </c>
    </row>
    <row r="33" spans="2:12" x14ac:dyDescent="0.2">
      <c r="B33" s="268" t="s">
        <v>17</v>
      </c>
      <c r="C33" s="48">
        <v>6</v>
      </c>
      <c r="D33" s="318" t="s">
        <v>89</v>
      </c>
      <c r="E33" s="318" t="s">
        <v>89</v>
      </c>
      <c r="F33" s="318" t="s">
        <v>89</v>
      </c>
      <c r="G33" s="318" t="s">
        <v>89</v>
      </c>
      <c r="H33" s="131"/>
      <c r="I33" s="132"/>
      <c r="J33" s="132"/>
      <c r="K33" s="132"/>
      <c r="L33" s="53">
        <f t="shared" si="9"/>
        <v>0</v>
      </c>
    </row>
    <row r="34" spans="2:12" x14ac:dyDescent="0.2">
      <c r="B34" s="268" t="s">
        <v>17</v>
      </c>
      <c r="C34" s="48">
        <v>7</v>
      </c>
      <c r="D34" s="318" t="s">
        <v>89</v>
      </c>
      <c r="E34" s="318" t="s">
        <v>89</v>
      </c>
      <c r="F34" s="318" t="s">
        <v>89</v>
      </c>
      <c r="G34" s="318" t="s">
        <v>89</v>
      </c>
      <c r="H34" s="131"/>
      <c r="I34" s="131"/>
      <c r="J34" s="131"/>
      <c r="K34" s="131"/>
      <c r="L34" s="53">
        <f t="shared" si="9"/>
        <v>0</v>
      </c>
    </row>
    <row r="35" spans="2:12" x14ac:dyDescent="0.2">
      <c r="B35" s="268" t="s">
        <v>179</v>
      </c>
      <c r="C35" s="48">
        <v>1</v>
      </c>
      <c r="D35" s="319"/>
      <c r="E35" s="319"/>
      <c r="F35" s="319"/>
      <c r="G35" s="406"/>
      <c r="H35" s="25">
        <v>1</v>
      </c>
      <c r="I35" s="25">
        <v>1</v>
      </c>
      <c r="J35" s="25">
        <v>0</v>
      </c>
      <c r="K35" s="25">
        <v>1</v>
      </c>
      <c r="L35" s="407">
        <f t="shared" si="9"/>
        <v>3</v>
      </c>
    </row>
    <row r="36" spans="2:12" x14ac:dyDescent="0.2">
      <c r="B36" s="268" t="s">
        <v>179</v>
      </c>
      <c r="C36" s="48">
        <v>2</v>
      </c>
      <c r="D36" s="319"/>
      <c r="E36" s="319"/>
      <c r="F36" s="319"/>
      <c r="G36" s="406"/>
      <c r="H36" s="25">
        <v>1</v>
      </c>
      <c r="I36" s="25">
        <v>1</v>
      </c>
      <c r="J36" s="25">
        <v>1</v>
      </c>
      <c r="K36" s="25">
        <v>0</v>
      </c>
      <c r="L36" s="407">
        <f t="shared" si="9"/>
        <v>3</v>
      </c>
    </row>
    <row r="37" spans="2:12" x14ac:dyDescent="0.2">
      <c r="B37" s="268" t="s">
        <v>179</v>
      </c>
      <c r="C37" s="48">
        <v>3</v>
      </c>
      <c r="D37" s="319"/>
      <c r="E37" s="319"/>
      <c r="F37" s="319"/>
      <c r="G37" s="406"/>
      <c r="H37" s="25">
        <v>1</v>
      </c>
      <c r="I37" s="25">
        <v>1</v>
      </c>
      <c r="J37" s="25">
        <v>1</v>
      </c>
      <c r="K37" s="25">
        <v>1</v>
      </c>
      <c r="L37" s="407">
        <f t="shared" si="9"/>
        <v>4</v>
      </c>
    </row>
    <row r="38" spans="2:12" x14ac:dyDescent="0.2">
      <c r="B38" s="268" t="s">
        <v>179</v>
      </c>
      <c r="C38" s="48">
        <v>4</v>
      </c>
      <c r="D38" s="319"/>
      <c r="E38" s="319"/>
      <c r="F38" s="319"/>
      <c r="G38" s="406"/>
      <c r="H38" s="25">
        <v>0</v>
      </c>
      <c r="I38" s="25">
        <v>1</v>
      </c>
      <c r="J38" s="25">
        <v>1</v>
      </c>
      <c r="K38" s="25">
        <v>1</v>
      </c>
      <c r="L38" s="407">
        <f t="shared" si="9"/>
        <v>3</v>
      </c>
    </row>
    <row r="39" spans="2:12" x14ac:dyDescent="0.2">
      <c r="B39" s="268" t="s">
        <v>179</v>
      </c>
      <c r="C39" s="48">
        <v>5</v>
      </c>
      <c r="D39" s="319"/>
      <c r="E39" s="319"/>
      <c r="F39" s="319"/>
      <c r="G39" s="406"/>
      <c r="H39" s="25">
        <v>1</v>
      </c>
      <c r="I39" s="25">
        <v>1</v>
      </c>
      <c r="J39" s="44">
        <v>1</v>
      </c>
      <c r="K39" s="25">
        <v>0</v>
      </c>
      <c r="L39" s="407">
        <f t="shared" si="9"/>
        <v>3</v>
      </c>
    </row>
    <row r="40" spans="2:12" x14ac:dyDescent="0.2">
      <c r="B40" s="268" t="s">
        <v>179</v>
      </c>
      <c r="C40" s="48">
        <v>6</v>
      </c>
      <c r="D40" s="319"/>
      <c r="E40" s="319"/>
      <c r="F40" s="319"/>
      <c r="G40" s="406"/>
      <c r="H40" s="25">
        <v>1</v>
      </c>
      <c r="I40" s="25">
        <v>1</v>
      </c>
      <c r="J40" s="25">
        <v>1</v>
      </c>
      <c r="K40" s="25">
        <v>1</v>
      </c>
      <c r="L40" s="407">
        <f t="shared" si="9"/>
        <v>4</v>
      </c>
    </row>
    <row r="41" spans="2:12" x14ac:dyDescent="0.2">
      <c r="B41" s="268" t="s">
        <v>179</v>
      </c>
      <c r="C41" s="48">
        <v>7</v>
      </c>
      <c r="D41" s="319"/>
      <c r="E41" s="319"/>
      <c r="F41" s="319"/>
      <c r="G41" s="406"/>
      <c r="H41" s="25">
        <v>1</v>
      </c>
      <c r="I41" s="25">
        <v>1</v>
      </c>
      <c r="J41" s="25">
        <v>1</v>
      </c>
      <c r="K41" s="25">
        <v>1</v>
      </c>
      <c r="L41" s="407">
        <f t="shared" si="9"/>
        <v>4</v>
      </c>
    </row>
    <row r="42" spans="2:12" ht="15" thickBot="1" x14ac:dyDescent="0.25">
      <c r="B42" s="234"/>
      <c r="C42" s="234"/>
      <c r="D42" s="234"/>
      <c r="E42" s="234"/>
      <c r="F42" s="234"/>
      <c r="G42" s="234"/>
      <c r="H42" s="408"/>
      <c r="I42" s="408"/>
      <c r="J42" s="408"/>
      <c r="K42" s="408"/>
      <c r="L42" s="234"/>
    </row>
    <row r="43" spans="2:12" x14ac:dyDescent="0.2">
      <c r="B43" s="15"/>
      <c r="L43" s="15"/>
    </row>
    <row r="44" spans="2:12" x14ac:dyDescent="0.2">
      <c r="B44" s="134" t="s">
        <v>86</v>
      </c>
      <c r="C44" s="235">
        <v>1</v>
      </c>
      <c r="L44" s="15"/>
    </row>
    <row r="45" spans="2:12" x14ac:dyDescent="0.2">
      <c r="B45" s="134" t="s">
        <v>87</v>
      </c>
      <c r="C45" s="235">
        <v>0</v>
      </c>
      <c r="L45" s="15"/>
    </row>
    <row r="46" spans="2:12" x14ac:dyDescent="0.2">
      <c r="B46" s="134" t="s">
        <v>88</v>
      </c>
      <c r="C46" s="235" t="s">
        <v>80</v>
      </c>
      <c r="L46" s="15"/>
    </row>
    <row r="47" spans="2:12" x14ac:dyDescent="0.2">
      <c r="B47" s="134" t="s">
        <v>85</v>
      </c>
      <c r="C47" s="235" t="s">
        <v>89</v>
      </c>
      <c r="D47" s="27"/>
      <c r="E47" s="27"/>
      <c r="F47" s="27"/>
      <c r="G47" s="27"/>
      <c r="H47" s="27"/>
      <c r="I47" s="27"/>
      <c r="J47" s="27"/>
      <c r="K47" s="27"/>
      <c r="L47" s="27"/>
    </row>
    <row r="48" spans="2:12" x14ac:dyDescent="0.2">
      <c r="B48" s="320"/>
      <c r="C48" s="27"/>
      <c r="D48" s="27"/>
      <c r="E48" s="27"/>
      <c r="F48" s="27"/>
      <c r="G48" s="27"/>
      <c r="H48" s="27"/>
      <c r="I48" s="27"/>
      <c r="J48" s="27"/>
      <c r="K48" s="27"/>
      <c r="L48" s="27"/>
    </row>
    <row r="49" spans="2:12" x14ac:dyDescent="0.2">
      <c r="B49" s="15"/>
      <c r="D49" s="54"/>
      <c r="E49" s="54"/>
      <c r="F49" s="54"/>
      <c r="G49" s="54"/>
      <c r="H49" s="54"/>
      <c r="I49" s="54"/>
      <c r="J49" s="54"/>
      <c r="K49" s="54"/>
      <c r="L49" s="54"/>
    </row>
    <row r="50" spans="2:12" x14ac:dyDescent="0.2">
      <c r="B50" s="15"/>
      <c r="D50" s="54"/>
      <c r="E50" s="54"/>
      <c r="F50" s="54"/>
      <c r="G50" s="54"/>
      <c r="H50" s="54"/>
      <c r="I50" s="54"/>
      <c r="J50" s="54"/>
      <c r="K50" s="54"/>
      <c r="L50" s="54"/>
    </row>
    <row r="51" spans="2:12" x14ac:dyDescent="0.2">
      <c r="B51" s="15"/>
      <c r="D51" s="54"/>
      <c r="E51" s="54"/>
      <c r="F51" s="54"/>
      <c r="G51" s="54"/>
      <c r="H51" s="54"/>
      <c r="I51" s="54"/>
      <c r="J51" s="54"/>
      <c r="K51" s="54"/>
      <c r="L51" s="54"/>
    </row>
    <row r="52" spans="2:12" x14ac:dyDescent="0.2">
      <c r="B52" s="15"/>
      <c r="D52" s="54"/>
      <c r="E52" s="54"/>
      <c r="F52" s="54"/>
      <c r="G52" s="54"/>
      <c r="H52" s="54"/>
      <c r="I52" s="54"/>
      <c r="J52" s="54"/>
      <c r="K52" s="54"/>
      <c r="L52" s="54"/>
    </row>
    <row r="53" spans="2:12" x14ac:dyDescent="0.2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</row>
    <row r="54" spans="2:12" x14ac:dyDescent="0.2">
      <c r="B54" s="30"/>
      <c r="C54" s="521" t="s">
        <v>100</v>
      </c>
      <c r="D54" s="54"/>
      <c r="E54" s="54"/>
      <c r="F54" s="54"/>
      <c r="G54" s="54"/>
      <c r="H54" s="54"/>
      <c r="I54" s="54"/>
      <c r="J54" s="54"/>
      <c r="K54" s="54"/>
      <c r="L54" s="54"/>
    </row>
    <row r="55" spans="2:12" x14ac:dyDescent="0.2">
      <c r="B55" s="30"/>
      <c r="C55" s="521"/>
      <c r="D55" s="54"/>
      <c r="E55" s="54"/>
      <c r="F55" s="54"/>
      <c r="G55" s="54"/>
      <c r="H55" s="54"/>
      <c r="I55" s="54"/>
      <c r="J55" s="54"/>
      <c r="K55" s="54"/>
      <c r="L55" s="54"/>
    </row>
    <row r="56" spans="2:12" x14ac:dyDescent="0.2">
      <c r="B56" s="30"/>
      <c r="C56" s="44">
        <f>SUM(D23:K23)</f>
        <v>24</v>
      </c>
      <c r="D56" s="61"/>
      <c r="E56" s="61"/>
      <c r="F56" s="61"/>
      <c r="G56" s="61"/>
      <c r="H56" s="61"/>
      <c r="I56" s="61"/>
      <c r="J56" s="61"/>
      <c r="K56" s="61"/>
      <c r="L56" s="61"/>
    </row>
    <row r="57" spans="2:12" x14ac:dyDescent="0.2">
      <c r="B57" s="30"/>
      <c r="C57" s="54"/>
      <c r="D57" s="54"/>
      <c r="E57" s="54"/>
      <c r="F57" s="54"/>
      <c r="G57" s="54"/>
      <c r="H57" s="54"/>
      <c r="I57" s="54"/>
      <c r="J57" s="54"/>
      <c r="K57" s="54"/>
      <c r="L57" s="54"/>
    </row>
    <row r="58" spans="2:12" x14ac:dyDescent="0.2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</row>
    <row r="59" spans="2:12" x14ac:dyDescent="0.2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</row>
    <row r="60" spans="2:12" x14ac:dyDescent="0.2">
      <c r="B60" s="532" t="s">
        <v>101</v>
      </c>
      <c r="C60" s="521" t="s">
        <v>100</v>
      </c>
      <c r="D60" s="54"/>
      <c r="E60" s="54"/>
      <c r="F60" s="54"/>
      <c r="G60" s="54"/>
      <c r="H60" s="54"/>
      <c r="I60" s="54"/>
      <c r="J60" s="54"/>
      <c r="K60" s="54"/>
      <c r="L60" s="54"/>
    </row>
    <row r="61" spans="2:12" x14ac:dyDescent="0.2">
      <c r="B61" s="532"/>
      <c r="C61" s="521"/>
      <c r="D61" s="54"/>
      <c r="E61" s="54"/>
      <c r="F61" s="54"/>
      <c r="G61" s="54"/>
      <c r="H61" s="54"/>
      <c r="I61" s="54"/>
      <c r="J61" s="54"/>
      <c r="K61" s="54"/>
      <c r="L61" s="54"/>
    </row>
    <row r="62" spans="2:12" ht="22.5" x14ac:dyDescent="0.2">
      <c r="B62" s="321" t="s">
        <v>102</v>
      </c>
      <c r="C62" s="44">
        <f>C56</f>
        <v>24</v>
      </c>
      <c r="D62" s="61"/>
      <c r="E62" s="61"/>
      <c r="F62" s="61"/>
      <c r="G62" s="61"/>
      <c r="H62" s="61"/>
      <c r="I62" s="61"/>
      <c r="J62" s="61"/>
      <c r="K62" s="61"/>
      <c r="L62" s="61"/>
    </row>
    <row r="63" spans="2:12" ht="22.5" x14ac:dyDescent="0.2">
      <c r="B63" s="321" t="s">
        <v>98</v>
      </c>
      <c r="C63" s="25">
        <f>SUM(D24:K25)</f>
        <v>4</v>
      </c>
      <c r="D63" s="61"/>
      <c r="E63" s="61"/>
      <c r="F63" s="61"/>
      <c r="G63" s="61"/>
      <c r="H63" s="61"/>
      <c r="I63" s="61"/>
      <c r="J63" s="61"/>
      <c r="K63" s="61"/>
      <c r="L63" s="61"/>
    </row>
    <row r="64" spans="2:12" x14ac:dyDescent="0.2">
      <c r="B64" s="321" t="s">
        <v>99</v>
      </c>
      <c r="C64" s="44">
        <f>C62+C63</f>
        <v>28</v>
      </c>
      <c r="D64" s="61"/>
      <c r="E64" s="61"/>
      <c r="F64" s="61"/>
      <c r="G64" s="61"/>
      <c r="H64" s="61"/>
      <c r="I64" s="61"/>
      <c r="J64" s="61"/>
      <c r="K64" s="61"/>
      <c r="L64" s="61"/>
    </row>
    <row r="65" spans="1:13" x14ac:dyDescent="0.2">
      <c r="B65" s="135" t="s">
        <v>85</v>
      </c>
      <c r="C65" s="25">
        <f>SUM(D26:K26)</f>
        <v>28</v>
      </c>
      <c r="D65" s="61"/>
      <c r="E65" s="61"/>
      <c r="F65" s="61"/>
      <c r="G65" s="61"/>
      <c r="H65" s="61"/>
      <c r="I65" s="61"/>
      <c r="J65" s="61"/>
      <c r="K65" s="61"/>
      <c r="L65" s="61"/>
    </row>
    <row r="66" spans="1:13" x14ac:dyDescent="0.2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</row>
    <row r="67" spans="1:13" ht="28.5" x14ac:dyDescent="0.2">
      <c r="B67" s="409"/>
      <c r="C67" s="409" t="s">
        <v>100</v>
      </c>
      <c r="D67" s="409"/>
      <c r="E67" s="63"/>
      <c r="F67" s="63"/>
      <c r="G67" s="63"/>
      <c r="H67" s="63"/>
      <c r="I67" s="63"/>
      <c r="J67" s="63"/>
      <c r="K67" s="63"/>
      <c r="L67" s="63"/>
    </row>
    <row r="68" spans="1:13" x14ac:dyDescent="0.2">
      <c r="B68" s="409" t="s">
        <v>81</v>
      </c>
      <c r="C68" s="410">
        <f>L23</f>
        <v>24</v>
      </c>
      <c r="D68" s="409"/>
      <c r="E68" s="63"/>
      <c r="F68" s="63"/>
      <c r="G68" s="63"/>
      <c r="H68" s="63"/>
      <c r="I68" s="63"/>
      <c r="J68" s="63"/>
      <c r="K68" s="63"/>
      <c r="L68" s="63"/>
    </row>
    <row r="69" spans="1:13" x14ac:dyDescent="0.2">
      <c r="B69" s="409" t="s">
        <v>83</v>
      </c>
      <c r="C69" s="409">
        <f>L24</f>
        <v>4</v>
      </c>
      <c r="D69" s="409"/>
      <c r="E69" s="63"/>
      <c r="F69" s="63"/>
      <c r="G69" s="63"/>
      <c r="H69" s="63"/>
      <c r="I69" s="63"/>
      <c r="J69" s="63"/>
      <c r="K69" s="63"/>
      <c r="L69" s="63"/>
    </row>
    <row r="70" spans="1:13" ht="28.5" x14ac:dyDescent="0.2">
      <c r="B70" s="409" t="s">
        <v>162</v>
      </c>
      <c r="C70" s="409">
        <f>L25</f>
        <v>0</v>
      </c>
      <c r="D70" s="409"/>
      <c r="E70" s="63"/>
      <c r="F70" s="63"/>
      <c r="G70" s="63"/>
      <c r="H70" s="63"/>
      <c r="I70" s="63"/>
      <c r="J70" s="63"/>
      <c r="K70" s="63"/>
      <c r="L70" s="63"/>
    </row>
    <row r="71" spans="1:13" x14ac:dyDescent="0.2">
      <c r="B71" s="409"/>
      <c r="C71" s="409"/>
      <c r="D71" s="409"/>
      <c r="E71" s="30"/>
      <c r="F71" s="30"/>
      <c r="G71" s="30"/>
      <c r="H71" s="30"/>
      <c r="I71" s="30"/>
      <c r="J71" s="30"/>
      <c r="K71" s="30"/>
      <c r="L71" s="30"/>
    </row>
    <row r="73" spans="1:13" ht="15" x14ac:dyDescent="0.25">
      <c r="A73" s="526" t="s">
        <v>178</v>
      </c>
      <c r="B73" s="526"/>
      <c r="C73" s="526"/>
      <c r="D73" s="526"/>
      <c r="E73" s="526"/>
      <c r="F73" s="526"/>
      <c r="G73" s="526"/>
      <c r="H73" s="526"/>
      <c r="I73" s="526"/>
      <c r="J73" s="526"/>
      <c r="K73" s="526"/>
    </row>
    <row r="74" spans="1:13" ht="15" x14ac:dyDescent="0.25">
      <c r="A74" s="527" t="s">
        <v>265</v>
      </c>
      <c r="B74" s="527"/>
      <c r="C74" s="527"/>
      <c r="D74" s="527"/>
      <c r="E74" s="527"/>
      <c r="F74" s="527"/>
      <c r="G74" s="527"/>
      <c r="H74" s="527"/>
      <c r="I74" s="527"/>
      <c r="J74" s="527"/>
      <c r="K74" s="527"/>
    </row>
    <row r="76" spans="1:13" ht="18.75" x14ac:dyDescent="0.2">
      <c r="B76" s="523" t="s">
        <v>266</v>
      </c>
      <c r="C76" s="523"/>
      <c r="D76" s="523"/>
      <c r="E76" s="523"/>
      <c r="F76" s="523"/>
      <c r="G76" s="523"/>
      <c r="H76" s="523"/>
      <c r="I76" s="523"/>
      <c r="J76" s="523"/>
      <c r="K76" s="523"/>
      <c r="L76" s="523"/>
      <c r="M76" s="15"/>
    </row>
    <row r="77" spans="1:13" ht="18.75" x14ac:dyDescent="0.2"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15"/>
    </row>
    <row r="78" spans="1:13" ht="65.25" customHeight="1" thickBot="1" x14ac:dyDescent="0.25">
      <c r="B78" s="515" t="s">
        <v>267</v>
      </c>
      <c r="C78" s="515"/>
      <c r="D78" s="515"/>
      <c r="E78" s="515"/>
      <c r="F78" s="515"/>
      <c r="G78" s="515"/>
      <c r="H78" s="515"/>
      <c r="I78" s="515"/>
      <c r="J78" s="515"/>
      <c r="K78" s="515"/>
      <c r="L78" s="515"/>
      <c r="M78" s="15"/>
    </row>
    <row r="79" spans="1:13" ht="31.5" customHeight="1" x14ac:dyDescent="0.2">
      <c r="B79" s="480" t="s">
        <v>49</v>
      </c>
      <c r="C79" s="467" t="s">
        <v>0</v>
      </c>
      <c r="D79" s="467"/>
      <c r="E79" s="467"/>
      <c r="F79" s="464"/>
      <c r="G79" s="467"/>
      <c r="H79" s="467"/>
      <c r="I79" s="467"/>
      <c r="J79" s="467"/>
      <c r="K79" s="467"/>
      <c r="L79" s="510" t="s">
        <v>7</v>
      </c>
      <c r="M79" s="15"/>
    </row>
    <row r="80" spans="1:13" ht="31.5" customHeight="1" x14ac:dyDescent="0.2">
      <c r="B80" s="516"/>
      <c r="C80" s="517"/>
      <c r="D80" s="517"/>
      <c r="E80" s="517"/>
      <c r="F80" s="518"/>
      <c r="G80" s="517"/>
      <c r="H80" s="517"/>
      <c r="I80" s="517"/>
      <c r="J80" s="517"/>
      <c r="K80" s="517"/>
      <c r="L80" s="522"/>
      <c r="M80" s="15"/>
    </row>
    <row r="81" spans="2:13" x14ac:dyDescent="0.2"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15"/>
    </row>
    <row r="82" spans="2:13" x14ac:dyDescent="0.2">
      <c r="B82" s="524" t="s">
        <v>7</v>
      </c>
      <c r="C82" s="525"/>
      <c r="D82" s="323">
        <f t="shared" ref="D82:K82" si="10">SUM(D83:D86)</f>
        <v>7</v>
      </c>
      <c r="E82" s="323">
        <f t="shared" si="10"/>
        <v>7</v>
      </c>
      <c r="F82" s="323">
        <f t="shared" si="10"/>
        <v>7</v>
      </c>
      <c r="G82" s="323">
        <f t="shared" si="10"/>
        <v>7</v>
      </c>
      <c r="H82" s="323">
        <f t="shared" si="10"/>
        <v>7</v>
      </c>
      <c r="I82" s="323">
        <f t="shared" si="10"/>
        <v>7</v>
      </c>
      <c r="J82" s="323">
        <f t="shared" si="10"/>
        <v>7</v>
      </c>
      <c r="K82" s="323">
        <f t="shared" si="10"/>
        <v>7</v>
      </c>
      <c r="L82" s="324">
        <f>SUM(D82:K82)</f>
        <v>56</v>
      </c>
      <c r="M82" s="15"/>
    </row>
    <row r="83" spans="2:13" x14ac:dyDescent="0.2">
      <c r="B83" s="524" t="s">
        <v>81</v>
      </c>
      <c r="C83" s="525"/>
      <c r="D83" s="325">
        <f t="shared" ref="D83:K83" si="11">COUNTIF(D88:D101,"1")</f>
        <v>2</v>
      </c>
      <c r="E83" s="325">
        <f t="shared" si="11"/>
        <v>6</v>
      </c>
      <c r="F83" s="325">
        <f t="shared" si="11"/>
        <v>4</v>
      </c>
      <c r="G83" s="325">
        <f t="shared" si="11"/>
        <v>6</v>
      </c>
      <c r="H83" s="325">
        <f t="shared" si="11"/>
        <v>6</v>
      </c>
      <c r="I83" s="325">
        <f t="shared" si="11"/>
        <v>6</v>
      </c>
      <c r="J83" s="325">
        <f t="shared" si="11"/>
        <v>7</v>
      </c>
      <c r="K83" s="325">
        <f t="shared" si="11"/>
        <v>7</v>
      </c>
      <c r="L83" s="326">
        <f>SUM(D83:K83)</f>
        <v>44</v>
      </c>
      <c r="M83" s="15"/>
    </row>
    <row r="84" spans="2:13" x14ac:dyDescent="0.2">
      <c r="B84" s="519" t="s">
        <v>83</v>
      </c>
      <c r="C84" s="520"/>
      <c r="D84" s="322">
        <f t="shared" ref="D84:K84" si="12">COUNTIF(D88:D101,0)</f>
        <v>5</v>
      </c>
      <c r="E84" s="322">
        <f t="shared" si="12"/>
        <v>1</v>
      </c>
      <c r="F84" s="322">
        <f t="shared" si="12"/>
        <v>3</v>
      </c>
      <c r="G84" s="322">
        <f t="shared" si="12"/>
        <v>1</v>
      </c>
      <c r="H84" s="322">
        <f t="shared" si="12"/>
        <v>1</v>
      </c>
      <c r="I84" s="322">
        <f t="shared" si="12"/>
        <v>1</v>
      </c>
      <c r="J84" s="322">
        <f t="shared" si="12"/>
        <v>0</v>
      </c>
      <c r="K84" s="322">
        <f t="shared" si="12"/>
        <v>0</v>
      </c>
      <c r="L84" s="324">
        <f>SUM(D84:K84)</f>
        <v>12</v>
      </c>
      <c r="M84" s="15"/>
    </row>
    <row r="85" spans="2:13" x14ac:dyDescent="0.2">
      <c r="B85" s="519" t="s">
        <v>84</v>
      </c>
      <c r="C85" s="520"/>
      <c r="D85" s="322">
        <f t="shared" ref="D85:K85" si="13">COUNTIF(D88:D101,"J")</f>
        <v>0</v>
      </c>
      <c r="E85" s="322">
        <f t="shared" si="13"/>
        <v>0</v>
      </c>
      <c r="F85" s="322">
        <f t="shared" si="13"/>
        <v>0</v>
      </c>
      <c r="G85" s="322">
        <f t="shared" si="13"/>
        <v>0</v>
      </c>
      <c r="H85" s="322">
        <f t="shared" si="13"/>
        <v>0</v>
      </c>
      <c r="I85" s="322">
        <f t="shared" si="13"/>
        <v>0</v>
      </c>
      <c r="J85" s="322">
        <f t="shared" si="13"/>
        <v>0</v>
      </c>
      <c r="K85" s="322">
        <f t="shared" si="13"/>
        <v>0</v>
      </c>
      <c r="L85" s="324">
        <f>SUM(D85:K85)</f>
        <v>0</v>
      </c>
      <c r="M85" s="15"/>
    </row>
    <row r="86" spans="2:13" x14ac:dyDescent="0.2">
      <c r="B86" s="519" t="s">
        <v>85</v>
      </c>
      <c r="C86" s="520"/>
      <c r="D86" s="322">
        <f t="shared" ref="D86:K86" si="14">COUNTIF(D88:D101, "NA")</f>
        <v>0</v>
      </c>
      <c r="E86" s="322">
        <f t="shared" si="14"/>
        <v>0</v>
      </c>
      <c r="F86" s="322">
        <f t="shared" si="14"/>
        <v>0</v>
      </c>
      <c r="G86" s="322">
        <f t="shared" si="14"/>
        <v>0</v>
      </c>
      <c r="H86" s="322">
        <f t="shared" si="14"/>
        <v>0</v>
      </c>
      <c r="I86" s="322">
        <f t="shared" si="14"/>
        <v>0</v>
      </c>
      <c r="J86" s="322">
        <f t="shared" si="14"/>
        <v>0</v>
      </c>
      <c r="K86" s="322">
        <f t="shared" si="14"/>
        <v>0</v>
      </c>
      <c r="L86" s="324">
        <f>SUM(D86:K86)</f>
        <v>0</v>
      </c>
      <c r="M86" s="15"/>
    </row>
    <row r="87" spans="2:13" x14ac:dyDescent="0.2">
      <c r="B87" s="218"/>
      <c r="C87" s="218"/>
      <c r="D87" s="218"/>
      <c r="E87" s="218"/>
      <c r="F87" s="218"/>
      <c r="G87" s="218"/>
      <c r="H87" s="218"/>
      <c r="I87" s="218"/>
      <c r="J87" s="218"/>
      <c r="K87" s="218"/>
      <c r="L87" s="218"/>
      <c r="M87" s="15"/>
    </row>
    <row r="88" spans="2:13" x14ac:dyDescent="0.2">
      <c r="B88" s="315" t="s">
        <v>17</v>
      </c>
      <c r="C88" s="316">
        <v>1</v>
      </c>
      <c r="D88" s="327">
        <v>0</v>
      </c>
      <c r="E88" s="327">
        <v>0</v>
      </c>
      <c r="F88" s="327">
        <v>0</v>
      </c>
      <c r="G88" s="327">
        <v>0</v>
      </c>
      <c r="H88" s="328"/>
      <c r="I88" s="328"/>
      <c r="J88" s="328"/>
      <c r="K88" s="328"/>
      <c r="L88" s="329">
        <f t="shared" ref="L88:L101" si="15">SUM(D88:K88)</f>
        <v>0</v>
      </c>
      <c r="M88" s="15"/>
    </row>
    <row r="89" spans="2:13" x14ac:dyDescent="0.2">
      <c r="B89" s="268" t="s">
        <v>17</v>
      </c>
      <c r="C89" s="48">
        <v>2</v>
      </c>
      <c r="D89" s="318">
        <v>0</v>
      </c>
      <c r="E89" s="318">
        <v>1</v>
      </c>
      <c r="F89" s="318">
        <v>1</v>
      </c>
      <c r="G89" s="318">
        <v>1</v>
      </c>
      <c r="H89" s="131"/>
      <c r="I89" s="131"/>
      <c r="J89" s="131"/>
      <c r="K89" s="131"/>
      <c r="L89" s="53">
        <f t="shared" si="15"/>
        <v>3</v>
      </c>
      <c r="M89" s="15"/>
    </row>
    <row r="90" spans="2:13" x14ac:dyDescent="0.2">
      <c r="B90" s="268" t="s">
        <v>17</v>
      </c>
      <c r="C90" s="48">
        <v>3</v>
      </c>
      <c r="D90" s="318">
        <v>1</v>
      </c>
      <c r="E90" s="318">
        <v>1</v>
      </c>
      <c r="F90" s="318">
        <v>1</v>
      </c>
      <c r="G90" s="318">
        <v>1</v>
      </c>
      <c r="H90" s="131"/>
      <c r="I90" s="132"/>
      <c r="J90" s="132"/>
      <c r="K90" s="132"/>
      <c r="L90" s="53">
        <f t="shared" si="15"/>
        <v>4</v>
      </c>
      <c r="M90" s="15"/>
    </row>
    <row r="91" spans="2:13" x14ac:dyDescent="0.2">
      <c r="B91" s="268" t="s">
        <v>17</v>
      </c>
      <c r="C91" s="48">
        <v>4</v>
      </c>
      <c r="D91" s="318">
        <v>1</v>
      </c>
      <c r="E91" s="318">
        <v>1</v>
      </c>
      <c r="F91" s="318">
        <v>1</v>
      </c>
      <c r="G91" s="318">
        <v>1</v>
      </c>
      <c r="H91" s="131"/>
      <c r="I91" s="132"/>
      <c r="J91" s="132"/>
      <c r="K91" s="132"/>
      <c r="L91" s="53">
        <f t="shared" si="15"/>
        <v>4</v>
      </c>
      <c r="M91" s="15"/>
    </row>
    <row r="92" spans="2:13" x14ac:dyDescent="0.2">
      <c r="B92" s="268" t="s">
        <v>17</v>
      </c>
      <c r="C92" s="48">
        <v>5</v>
      </c>
      <c r="D92" s="318">
        <v>0</v>
      </c>
      <c r="E92" s="318">
        <v>1</v>
      </c>
      <c r="F92" s="318">
        <v>1</v>
      </c>
      <c r="G92" s="318">
        <v>1</v>
      </c>
      <c r="H92" s="131"/>
      <c r="I92" s="132"/>
      <c r="J92" s="132"/>
      <c r="K92" s="132"/>
      <c r="L92" s="53">
        <f t="shared" si="15"/>
        <v>3</v>
      </c>
      <c r="M92" s="15"/>
    </row>
    <row r="93" spans="2:13" x14ac:dyDescent="0.2">
      <c r="B93" s="268" t="s">
        <v>17</v>
      </c>
      <c r="C93" s="48">
        <v>6</v>
      </c>
      <c r="D93" s="318">
        <v>0</v>
      </c>
      <c r="E93" s="318">
        <v>1</v>
      </c>
      <c r="F93" s="318">
        <v>0</v>
      </c>
      <c r="G93" s="318">
        <v>1</v>
      </c>
      <c r="H93" s="131"/>
      <c r="I93" s="132"/>
      <c r="J93" s="132"/>
      <c r="K93" s="132"/>
      <c r="L93" s="53">
        <f t="shared" si="15"/>
        <v>2</v>
      </c>
      <c r="M93" s="15"/>
    </row>
    <row r="94" spans="2:13" x14ac:dyDescent="0.2">
      <c r="B94" s="268" t="s">
        <v>17</v>
      </c>
      <c r="C94" s="48">
        <v>7</v>
      </c>
      <c r="D94" s="318">
        <v>0</v>
      </c>
      <c r="E94" s="318">
        <v>1</v>
      </c>
      <c r="F94" s="318">
        <v>0</v>
      </c>
      <c r="G94" s="318">
        <v>1</v>
      </c>
      <c r="H94" s="131"/>
      <c r="I94" s="131"/>
      <c r="J94" s="131"/>
      <c r="K94" s="131"/>
      <c r="L94" s="53">
        <f t="shared" si="15"/>
        <v>2</v>
      </c>
      <c r="M94" s="15"/>
    </row>
    <row r="95" spans="2:13" x14ac:dyDescent="0.2">
      <c r="B95" s="268" t="s">
        <v>179</v>
      </c>
      <c r="C95" s="48">
        <v>1</v>
      </c>
      <c r="D95" s="319"/>
      <c r="E95" s="319"/>
      <c r="F95" s="319"/>
      <c r="G95" s="406"/>
      <c r="H95" s="318">
        <v>1</v>
      </c>
      <c r="I95" s="318">
        <v>1</v>
      </c>
      <c r="J95" s="318">
        <v>1</v>
      </c>
      <c r="K95" s="318">
        <v>1</v>
      </c>
      <c r="L95" s="407">
        <f t="shared" si="15"/>
        <v>4</v>
      </c>
      <c r="M95" s="15"/>
    </row>
    <row r="96" spans="2:13" x14ac:dyDescent="0.2">
      <c r="B96" s="268" t="s">
        <v>179</v>
      </c>
      <c r="C96" s="48">
        <v>2</v>
      </c>
      <c r="D96" s="319"/>
      <c r="E96" s="319"/>
      <c r="F96" s="319"/>
      <c r="G96" s="406"/>
      <c r="H96" s="318">
        <v>0</v>
      </c>
      <c r="I96" s="25">
        <v>1</v>
      </c>
      <c r="J96" s="25">
        <v>1</v>
      </c>
      <c r="K96" s="25">
        <v>1</v>
      </c>
      <c r="L96" s="407">
        <f t="shared" si="15"/>
        <v>3</v>
      </c>
      <c r="M96" s="15"/>
    </row>
    <row r="97" spans="2:13" x14ac:dyDescent="0.2">
      <c r="B97" s="268" t="s">
        <v>179</v>
      </c>
      <c r="C97" s="48">
        <v>3</v>
      </c>
      <c r="D97" s="319"/>
      <c r="E97" s="319"/>
      <c r="F97" s="319"/>
      <c r="G97" s="406"/>
      <c r="H97" s="318">
        <v>1</v>
      </c>
      <c r="I97" s="318">
        <v>1</v>
      </c>
      <c r="J97" s="318">
        <v>1</v>
      </c>
      <c r="K97" s="318">
        <v>1</v>
      </c>
      <c r="L97" s="407">
        <f t="shared" si="15"/>
        <v>4</v>
      </c>
      <c r="M97" s="15"/>
    </row>
    <row r="98" spans="2:13" x14ac:dyDescent="0.2">
      <c r="B98" s="268" t="s">
        <v>179</v>
      </c>
      <c r="C98" s="48">
        <v>4</v>
      </c>
      <c r="D98" s="319"/>
      <c r="E98" s="319"/>
      <c r="F98" s="319"/>
      <c r="G98" s="406"/>
      <c r="H98" s="318">
        <v>1</v>
      </c>
      <c r="I98" s="318">
        <v>0</v>
      </c>
      <c r="J98" s="318">
        <v>1</v>
      </c>
      <c r="K98" s="318">
        <v>1</v>
      </c>
      <c r="L98" s="407">
        <f t="shared" si="15"/>
        <v>3</v>
      </c>
      <c r="M98" s="15"/>
    </row>
    <row r="99" spans="2:13" x14ac:dyDescent="0.2">
      <c r="B99" s="268" t="s">
        <v>179</v>
      </c>
      <c r="C99" s="48">
        <v>5</v>
      </c>
      <c r="D99" s="319"/>
      <c r="E99" s="319"/>
      <c r="F99" s="319"/>
      <c r="G99" s="406"/>
      <c r="H99" s="318">
        <v>1</v>
      </c>
      <c r="I99" s="318">
        <v>1</v>
      </c>
      <c r="J99" s="318">
        <v>1</v>
      </c>
      <c r="K99" s="318">
        <v>1</v>
      </c>
      <c r="L99" s="407">
        <f t="shared" si="15"/>
        <v>4</v>
      </c>
      <c r="M99" s="15"/>
    </row>
    <row r="100" spans="2:13" x14ac:dyDescent="0.2">
      <c r="B100" s="268" t="s">
        <v>179</v>
      </c>
      <c r="C100" s="48">
        <v>6</v>
      </c>
      <c r="D100" s="319"/>
      <c r="E100" s="319"/>
      <c r="F100" s="319"/>
      <c r="G100" s="406"/>
      <c r="H100" s="318">
        <v>1</v>
      </c>
      <c r="I100" s="318">
        <v>1</v>
      </c>
      <c r="J100" s="318">
        <v>1</v>
      </c>
      <c r="K100" s="318">
        <v>1</v>
      </c>
      <c r="L100" s="407">
        <f t="shared" si="15"/>
        <v>4</v>
      </c>
      <c r="M100" s="15"/>
    </row>
    <row r="101" spans="2:13" x14ac:dyDescent="0.2">
      <c r="B101" s="268" t="s">
        <v>179</v>
      </c>
      <c r="C101" s="48">
        <v>7</v>
      </c>
      <c r="D101" s="319"/>
      <c r="E101" s="319"/>
      <c r="F101" s="319"/>
      <c r="G101" s="406"/>
      <c r="H101" s="25">
        <v>1</v>
      </c>
      <c r="I101" s="25">
        <v>1</v>
      </c>
      <c r="J101" s="25">
        <v>1</v>
      </c>
      <c r="K101" s="25">
        <v>1</v>
      </c>
      <c r="L101" s="407">
        <f t="shared" si="15"/>
        <v>4</v>
      </c>
      <c r="M101" s="15"/>
    </row>
    <row r="102" spans="2:13" ht="15" thickBot="1" x14ac:dyDescent="0.25">
      <c r="B102" s="234"/>
      <c r="C102" s="234"/>
      <c r="D102" s="234"/>
      <c r="E102" s="234"/>
      <c r="F102" s="234"/>
      <c r="G102" s="234"/>
      <c r="H102" s="408"/>
      <c r="I102" s="408"/>
      <c r="J102" s="408"/>
      <c r="K102" s="408"/>
      <c r="L102" s="234"/>
      <c r="M102" s="15"/>
    </row>
    <row r="103" spans="2:13" x14ac:dyDescent="0.2">
      <c r="B103" s="15"/>
      <c r="L103" s="15"/>
      <c r="M103" s="15"/>
    </row>
    <row r="104" spans="2:13" x14ac:dyDescent="0.2">
      <c r="B104" s="134" t="s">
        <v>86</v>
      </c>
      <c r="C104" s="235">
        <v>1</v>
      </c>
      <c r="L104" s="15"/>
      <c r="M104" s="15"/>
    </row>
    <row r="105" spans="2:13" x14ac:dyDescent="0.2">
      <c r="B105" s="134" t="s">
        <v>87</v>
      </c>
      <c r="C105" s="235">
        <v>0</v>
      </c>
      <c r="L105" s="15"/>
      <c r="M105" s="15"/>
    </row>
    <row r="106" spans="2:13" x14ac:dyDescent="0.2">
      <c r="B106" s="134" t="s">
        <v>88</v>
      </c>
      <c r="C106" s="235" t="s">
        <v>80</v>
      </c>
      <c r="L106" s="15"/>
      <c r="M106" s="15"/>
    </row>
    <row r="107" spans="2:13" x14ac:dyDescent="0.2">
      <c r="B107" s="134" t="s">
        <v>85</v>
      </c>
      <c r="C107" s="235" t="s">
        <v>89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15"/>
    </row>
    <row r="108" spans="2:13" x14ac:dyDescent="0.2">
      <c r="B108" s="320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15"/>
    </row>
    <row r="109" spans="2:13" x14ac:dyDescent="0.2">
      <c r="B109" s="15"/>
      <c r="D109" s="54"/>
      <c r="E109" s="54"/>
      <c r="F109" s="54"/>
      <c r="G109" s="54"/>
      <c r="H109" s="54"/>
      <c r="I109" s="54"/>
      <c r="J109" s="54"/>
      <c r="K109" s="54"/>
      <c r="L109" s="54"/>
      <c r="M109" s="15"/>
    </row>
    <row r="110" spans="2:13" x14ac:dyDescent="0.2">
      <c r="B110" s="15"/>
      <c r="D110" s="54"/>
      <c r="E110" s="54"/>
      <c r="F110" s="54"/>
      <c r="G110" s="54"/>
      <c r="H110" s="54"/>
      <c r="I110" s="54"/>
      <c r="J110" s="54"/>
      <c r="K110" s="54"/>
      <c r="L110" s="54"/>
      <c r="M110" s="15"/>
    </row>
    <row r="111" spans="2:13" x14ac:dyDescent="0.2">
      <c r="B111" s="15"/>
      <c r="D111" s="54"/>
      <c r="E111" s="54"/>
      <c r="F111" s="54"/>
      <c r="G111" s="54"/>
      <c r="H111" s="54"/>
      <c r="I111" s="54"/>
      <c r="J111" s="54"/>
      <c r="K111" s="54"/>
      <c r="L111" s="54"/>
      <c r="M111" s="15"/>
    </row>
    <row r="112" spans="2:13" x14ac:dyDescent="0.2">
      <c r="B112" s="15"/>
      <c r="D112" s="54"/>
      <c r="E112" s="54"/>
      <c r="F112" s="54"/>
      <c r="G112" s="54"/>
      <c r="H112" s="54"/>
      <c r="I112" s="54"/>
      <c r="J112" s="54"/>
      <c r="K112" s="54"/>
      <c r="L112" s="54"/>
      <c r="M112" s="15"/>
    </row>
    <row r="113" spans="2:13" x14ac:dyDescent="0.2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15"/>
    </row>
    <row r="114" spans="2:13" x14ac:dyDescent="0.2">
      <c r="B114" s="30"/>
      <c r="C114" s="521" t="s">
        <v>100</v>
      </c>
      <c r="D114" s="54"/>
      <c r="E114" s="54"/>
      <c r="F114" s="54"/>
      <c r="G114" s="54"/>
      <c r="H114" s="54"/>
      <c r="I114" s="54"/>
      <c r="J114" s="54"/>
      <c r="K114" s="54"/>
      <c r="L114" s="54"/>
      <c r="M114" s="15"/>
    </row>
    <row r="115" spans="2:13" x14ac:dyDescent="0.2">
      <c r="B115" s="30"/>
      <c r="C115" s="521"/>
      <c r="D115" s="54"/>
      <c r="E115" s="54"/>
      <c r="F115" s="54"/>
      <c r="G115" s="54"/>
      <c r="H115" s="54"/>
      <c r="I115" s="54"/>
      <c r="J115" s="54"/>
      <c r="K115" s="54"/>
      <c r="L115" s="54"/>
      <c r="M115" s="15"/>
    </row>
    <row r="116" spans="2:13" x14ac:dyDescent="0.2">
      <c r="B116" s="30"/>
      <c r="C116" s="44">
        <f>SUM(D83:K83)</f>
        <v>44</v>
      </c>
      <c r="D116" s="61"/>
      <c r="E116" s="61"/>
      <c r="F116" s="61"/>
      <c r="G116" s="61"/>
      <c r="H116" s="61"/>
      <c r="I116" s="61"/>
      <c r="J116" s="61"/>
      <c r="K116" s="61"/>
      <c r="L116" s="61"/>
      <c r="M116" s="15"/>
    </row>
    <row r="117" spans="2:13" x14ac:dyDescent="0.2">
      <c r="B117" s="30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15"/>
    </row>
    <row r="118" spans="2:13" x14ac:dyDescent="0.2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15"/>
    </row>
    <row r="119" spans="2:13" x14ac:dyDescent="0.2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15"/>
    </row>
    <row r="120" spans="2:13" x14ac:dyDescent="0.2">
      <c r="B120" s="532" t="s">
        <v>101</v>
      </c>
      <c r="C120" s="521" t="s">
        <v>100</v>
      </c>
      <c r="D120" s="54"/>
      <c r="E120" s="54"/>
      <c r="F120" s="54"/>
      <c r="G120" s="54"/>
      <c r="H120" s="54"/>
      <c r="I120" s="54"/>
      <c r="J120" s="54"/>
      <c r="K120" s="54"/>
      <c r="L120" s="54"/>
      <c r="M120" s="15"/>
    </row>
    <row r="121" spans="2:13" x14ac:dyDescent="0.2">
      <c r="B121" s="532"/>
      <c r="C121" s="521"/>
      <c r="D121" s="54"/>
      <c r="E121" s="54"/>
      <c r="F121" s="54"/>
      <c r="G121" s="54"/>
      <c r="H121" s="54"/>
      <c r="I121" s="54"/>
      <c r="J121" s="54"/>
      <c r="K121" s="54"/>
      <c r="L121" s="54"/>
      <c r="M121" s="15"/>
    </row>
    <row r="122" spans="2:13" ht="22.5" x14ac:dyDescent="0.2">
      <c r="B122" s="321" t="s">
        <v>102</v>
      </c>
      <c r="C122" s="44">
        <f>C116</f>
        <v>44</v>
      </c>
      <c r="D122" s="61"/>
      <c r="E122" s="61"/>
      <c r="F122" s="61"/>
      <c r="G122" s="61"/>
      <c r="H122" s="61"/>
      <c r="I122" s="61"/>
      <c r="J122" s="61"/>
      <c r="K122" s="61"/>
      <c r="L122" s="61"/>
      <c r="M122" s="15"/>
    </row>
    <row r="123" spans="2:13" ht="22.5" x14ac:dyDescent="0.2">
      <c r="B123" s="321" t="s">
        <v>98</v>
      </c>
      <c r="C123" s="25">
        <f>SUM(D84:K85)</f>
        <v>12</v>
      </c>
      <c r="D123" s="61"/>
      <c r="E123" s="61"/>
      <c r="F123" s="61"/>
      <c r="G123" s="61"/>
      <c r="H123" s="61"/>
      <c r="I123" s="61"/>
      <c r="J123" s="61"/>
      <c r="K123" s="61"/>
      <c r="L123" s="61"/>
      <c r="M123" s="15"/>
    </row>
    <row r="124" spans="2:13" x14ac:dyDescent="0.2">
      <c r="B124" s="321" t="s">
        <v>99</v>
      </c>
      <c r="C124" s="44">
        <f>C122+C123</f>
        <v>56</v>
      </c>
      <c r="D124" s="61"/>
      <c r="E124" s="61"/>
      <c r="F124" s="61"/>
      <c r="G124" s="61"/>
      <c r="H124" s="61"/>
      <c r="I124" s="61"/>
      <c r="J124" s="61"/>
      <c r="K124" s="61"/>
      <c r="L124" s="61"/>
      <c r="M124" s="15"/>
    </row>
    <row r="125" spans="2:13" x14ac:dyDescent="0.2">
      <c r="B125" s="135" t="s">
        <v>85</v>
      </c>
      <c r="C125" s="25">
        <f>SUM(D86:K86)</f>
        <v>0</v>
      </c>
      <c r="D125" s="61"/>
      <c r="E125" s="61"/>
      <c r="F125" s="61"/>
      <c r="G125" s="61"/>
      <c r="H125" s="61"/>
      <c r="I125" s="61"/>
      <c r="J125" s="61"/>
      <c r="K125" s="61"/>
      <c r="L125" s="61"/>
      <c r="M125" s="15"/>
    </row>
    <row r="126" spans="2:13" x14ac:dyDescent="0.2">
      <c r="B126" s="411"/>
      <c r="C126" s="411"/>
      <c r="D126" s="411"/>
      <c r="E126" s="411"/>
      <c r="F126" s="411"/>
      <c r="G126" s="411"/>
      <c r="H126" s="411"/>
      <c r="I126" s="54"/>
      <c r="J126" s="54"/>
      <c r="K126" s="54"/>
      <c r="L126" s="54"/>
      <c r="M126" s="15"/>
    </row>
    <row r="127" spans="2:13" ht="28.5" x14ac:dyDescent="0.2">
      <c r="B127" s="409"/>
      <c r="C127" s="409" t="s">
        <v>100</v>
      </c>
      <c r="D127" s="409"/>
      <c r="E127" s="409"/>
      <c r="F127" s="409"/>
      <c r="G127" s="409"/>
      <c r="H127" s="409"/>
      <c r="I127" s="63"/>
      <c r="J127" s="63"/>
      <c r="K127" s="63"/>
      <c r="L127" s="63"/>
      <c r="M127" s="15"/>
    </row>
    <row r="128" spans="2:13" x14ac:dyDescent="0.2">
      <c r="B128" s="409" t="s">
        <v>81</v>
      </c>
      <c r="C128" s="410">
        <f>L83</f>
        <v>44</v>
      </c>
      <c r="D128" s="409"/>
      <c r="E128" s="409"/>
      <c r="F128" s="409"/>
      <c r="G128" s="409"/>
      <c r="H128" s="409"/>
      <c r="I128" s="63"/>
      <c r="J128" s="63"/>
      <c r="K128" s="63"/>
      <c r="L128" s="63"/>
      <c r="M128" s="15"/>
    </row>
    <row r="129" spans="2:13" x14ac:dyDescent="0.2">
      <c r="B129" s="409" t="s">
        <v>83</v>
      </c>
      <c r="C129" s="409">
        <f>L84</f>
        <v>12</v>
      </c>
      <c r="D129" s="409"/>
      <c r="E129" s="409"/>
      <c r="F129" s="409"/>
      <c r="G129" s="409"/>
      <c r="H129" s="409"/>
      <c r="I129" s="63"/>
      <c r="J129" s="63"/>
      <c r="K129" s="63"/>
      <c r="L129" s="63"/>
      <c r="M129" s="15"/>
    </row>
    <row r="130" spans="2:13" ht="28.5" x14ac:dyDescent="0.2">
      <c r="B130" s="409" t="s">
        <v>162</v>
      </c>
      <c r="C130" s="409">
        <f>L85</f>
        <v>0</v>
      </c>
      <c r="D130" s="409"/>
      <c r="E130" s="409"/>
      <c r="F130" s="409"/>
      <c r="G130" s="409"/>
      <c r="H130" s="409"/>
      <c r="I130" s="63"/>
      <c r="J130" s="63"/>
      <c r="K130" s="63"/>
      <c r="L130" s="63"/>
      <c r="M130" s="15"/>
    </row>
    <row r="131" spans="2:13" x14ac:dyDescent="0.2">
      <c r="B131" s="409"/>
      <c r="C131" s="409"/>
      <c r="D131" s="409"/>
      <c r="E131" s="409"/>
      <c r="F131" s="409"/>
      <c r="G131" s="409"/>
      <c r="H131" s="409"/>
      <c r="I131" s="30"/>
      <c r="J131" s="30"/>
      <c r="K131" s="30"/>
      <c r="L131" s="30"/>
      <c r="M131" s="15"/>
    </row>
  </sheetData>
  <mergeCells count="50">
    <mergeCell ref="C114:C115"/>
    <mergeCell ref="B120:B121"/>
    <mergeCell ref="C120:C121"/>
    <mergeCell ref="B82:C82"/>
    <mergeCell ref="B83:C83"/>
    <mergeCell ref="B84:C84"/>
    <mergeCell ref="B85:C85"/>
    <mergeCell ref="B86:C86"/>
    <mergeCell ref="B60:B61"/>
    <mergeCell ref="C60:C61"/>
    <mergeCell ref="A73:K73"/>
    <mergeCell ref="A74:K74"/>
    <mergeCell ref="B76:L76"/>
    <mergeCell ref="A13:K13"/>
    <mergeCell ref="A14:K14"/>
    <mergeCell ref="H1:M1"/>
    <mergeCell ref="B4:B5"/>
    <mergeCell ref="C4:K4"/>
    <mergeCell ref="B2:L2"/>
    <mergeCell ref="B16:L16"/>
    <mergeCell ref="B18:L18"/>
    <mergeCell ref="B22:C22"/>
    <mergeCell ref="B23:C23"/>
    <mergeCell ref="B24:C24"/>
    <mergeCell ref="B25:C25"/>
    <mergeCell ref="B26:C26"/>
    <mergeCell ref="C54:C55"/>
    <mergeCell ref="L19:L20"/>
    <mergeCell ref="G19:G20"/>
    <mergeCell ref="H19:H20"/>
    <mergeCell ref="I19:I20"/>
    <mergeCell ref="J19:J20"/>
    <mergeCell ref="K19:K20"/>
    <mergeCell ref="B19:B20"/>
    <mergeCell ref="C19:C20"/>
    <mergeCell ref="D19:D20"/>
    <mergeCell ref="E19:E20"/>
    <mergeCell ref="F19:F20"/>
    <mergeCell ref="B78:L78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</mergeCells>
  <conditionalFormatting sqref="I99">
    <cfRule type="cellIs" dxfId="501" priority="17" operator="equal">
      <formula>"NA"</formula>
    </cfRule>
    <cfRule type="cellIs" dxfId="500" priority="18" operator="equal">
      <formula>"J"</formula>
    </cfRule>
    <cfRule type="cellIs" dxfId="499" priority="19" operator="equal">
      <formula>0</formula>
    </cfRule>
    <cfRule type="cellIs" dxfId="498" priority="20" operator="equal">
      <formula>1</formula>
    </cfRule>
  </conditionalFormatting>
  <conditionalFormatting sqref="J99">
    <cfRule type="cellIs" dxfId="497" priority="13" operator="equal">
      <formula>"NA"</formula>
    </cfRule>
    <cfRule type="cellIs" dxfId="496" priority="14" operator="equal">
      <formula>"J"</formula>
    </cfRule>
    <cfRule type="cellIs" dxfId="495" priority="15" operator="equal">
      <formula>0</formula>
    </cfRule>
    <cfRule type="cellIs" dxfId="494" priority="16" operator="equal">
      <formula>1</formula>
    </cfRule>
  </conditionalFormatting>
  <conditionalFormatting sqref="K99">
    <cfRule type="cellIs" dxfId="493" priority="9" operator="equal">
      <formula>"NA"</formula>
    </cfRule>
    <cfRule type="cellIs" dxfId="492" priority="10" operator="equal">
      <formula>"J"</formula>
    </cfRule>
    <cfRule type="cellIs" dxfId="491" priority="11" operator="equal">
      <formula>0</formula>
    </cfRule>
    <cfRule type="cellIs" dxfId="490" priority="12" operator="equal">
      <formula>1</formula>
    </cfRule>
  </conditionalFormatting>
  <conditionalFormatting sqref="I100">
    <cfRule type="cellIs" dxfId="489" priority="5" operator="equal">
      <formula>"NA"</formula>
    </cfRule>
    <cfRule type="cellIs" dxfId="488" priority="6" operator="equal">
      <formula>"J"</formula>
    </cfRule>
    <cfRule type="cellIs" dxfId="487" priority="7" operator="equal">
      <formula>0</formula>
    </cfRule>
    <cfRule type="cellIs" dxfId="486" priority="8" operator="equal">
      <formula>1</formula>
    </cfRule>
  </conditionalFormatting>
  <conditionalFormatting sqref="C7:J7">
    <cfRule type="cellIs" dxfId="485" priority="115" operator="equal">
      <formula>"NA"</formula>
    </cfRule>
    <cfRule type="cellIs" dxfId="484" priority="116" operator="equal">
      <formula>"J"</formula>
    </cfRule>
    <cfRule type="cellIs" dxfId="483" priority="117" operator="equal">
      <formula>0</formula>
    </cfRule>
    <cfRule type="cellIs" dxfId="482" priority="118" operator="equal">
      <formula>1</formula>
    </cfRule>
  </conditionalFormatting>
  <conditionalFormatting sqref="C44">
    <cfRule type="cellIs" dxfId="481" priority="114" operator="equal">
      <formula>1</formula>
    </cfRule>
  </conditionalFormatting>
  <conditionalFormatting sqref="C45">
    <cfRule type="cellIs" dxfId="480" priority="113" operator="equal">
      <formula>0</formula>
    </cfRule>
  </conditionalFormatting>
  <conditionalFormatting sqref="C46">
    <cfRule type="cellIs" dxfId="479" priority="112" operator="equal">
      <formula>"J"</formula>
    </cfRule>
  </conditionalFormatting>
  <conditionalFormatting sqref="C47">
    <cfRule type="cellIs" dxfId="478" priority="111" operator="equal">
      <formula>"NA"</formula>
    </cfRule>
  </conditionalFormatting>
  <conditionalFormatting sqref="D28:G34">
    <cfRule type="cellIs" dxfId="477" priority="107" operator="equal">
      <formula>"NA"</formula>
    </cfRule>
    <cfRule type="cellIs" dxfId="476" priority="108" operator="equal">
      <formula>"J"</formula>
    </cfRule>
    <cfRule type="cellIs" dxfId="475" priority="109" operator="equal">
      <formula>0</formula>
    </cfRule>
    <cfRule type="cellIs" dxfId="474" priority="110" operator="equal">
      <formula>1</formula>
    </cfRule>
  </conditionalFormatting>
  <conditionalFormatting sqref="D30:G30 D33 F33:G33 E31:E34">
    <cfRule type="cellIs" dxfId="473" priority="103" operator="equal">
      <formula>"NA"</formula>
    </cfRule>
    <cfRule type="cellIs" dxfId="472" priority="104" operator="equal">
      <formula>"J"</formula>
    </cfRule>
    <cfRule type="cellIs" dxfId="471" priority="105" operator="equal">
      <formula>0</formula>
    </cfRule>
    <cfRule type="cellIs" dxfId="470" priority="106" operator="equal">
      <formula>1</formula>
    </cfRule>
  </conditionalFormatting>
  <conditionalFormatting sqref="H35:K41">
    <cfRule type="cellIs" dxfId="469" priority="100" operator="equal">
      <formula>"J"</formula>
    </cfRule>
    <cfRule type="cellIs" dxfId="468" priority="101" operator="equal">
      <formula>1</formula>
    </cfRule>
    <cfRule type="cellIs" dxfId="467" priority="102" operator="equal">
      <formula>0</formula>
    </cfRule>
  </conditionalFormatting>
  <conditionalFormatting sqref="C104">
    <cfRule type="cellIs" dxfId="466" priority="99" operator="equal">
      <formula>1</formula>
    </cfRule>
  </conditionalFormatting>
  <conditionalFormatting sqref="C105">
    <cfRule type="cellIs" dxfId="465" priority="98" operator="equal">
      <formula>0</formula>
    </cfRule>
  </conditionalFormatting>
  <conditionalFormatting sqref="C106">
    <cfRule type="cellIs" dxfId="464" priority="97" operator="equal">
      <formula>"J"</formula>
    </cfRule>
  </conditionalFormatting>
  <conditionalFormatting sqref="C107">
    <cfRule type="cellIs" dxfId="463" priority="96" operator="equal">
      <formula>"NA"</formula>
    </cfRule>
  </conditionalFormatting>
  <conditionalFormatting sqref="D88:G94">
    <cfRule type="cellIs" dxfId="462" priority="92" operator="equal">
      <formula>"NA"</formula>
    </cfRule>
    <cfRule type="cellIs" dxfId="461" priority="93" operator="equal">
      <formula>"J"</formula>
    </cfRule>
    <cfRule type="cellIs" dxfId="460" priority="94" operator="equal">
      <formula>0</formula>
    </cfRule>
    <cfRule type="cellIs" dxfId="459" priority="95" operator="equal">
      <formula>1</formula>
    </cfRule>
  </conditionalFormatting>
  <conditionalFormatting sqref="D90:G90 D93 F93:G93 E91:E94">
    <cfRule type="cellIs" dxfId="458" priority="88" operator="equal">
      <formula>"NA"</formula>
    </cfRule>
    <cfRule type="cellIs" dxfId="457" priority="89" operator="equal">
      <formula>"J"</formula>
    </cfRule>
    <cfRule type="cellIs" dxfId="456" priority="90" operator="equal">
      <formula>0</formula>
    </cfRule>
    <cfRule type="cellIs" dxfId="455" priority="91" operator="equal">
      <formula>1</formula>
    </cfRule>
  </conditionalFormatting>
  <conditionalFormatting sqref="I96:K96 H101:K101">
    <cfRule type="cellIs" dxfId="454" priority="85" operator="equal">
      <formula>"J"</formula>
    </cfRule>
    <cfRule type="cellIs" dxfId="453" priority="86" operator="equal">
      <formula>1</formula>
    </cfRule>
    <cfRule type="cellIs" dxfId="452" priority="87" operator="equal">
      <formula>0</formula>
    </cfRule>
  </conditionalFormatting>
  <conditionalFormatting sqref="H97">
    <cfRule type="cellIs" dxfId="451" priority="81" operator="equal">
      <formula>"NA"</formula>
    </cfRule>
    <cfRule type="cellIs" dxfId="450" priority="82" operator="equal">
      <formula>"J"</formula>
    </cfRule>
    <cfRule type="cellIs" dxfId="449" priority="83" operator="equal">
      <formula>0</formula>
    </cfRule>
    <cfRule type="cellIs" dxfId="448" priority="84" operator="equal">
      <formula>1</formula>
    </cfRule>
  </conditionalFormatting>
  <conditionalFormatting sqref="I97">
    <cfRule type="cellIs" dxfId="447" priority="77" operator="equal">
      <formula>"NA"</formula>
    </cfRule>
    <cfRule type="cellIs" dxfId="446" priority="78" operator="equal">
      <formula>"J"</formula>
    </cfRule>
    <cfRule type="cellIs" dxfId="445" priority="79" operator="equal">
      <formula>0</formula>
    </cfRule>
    <cfRule type="cellIs" dxfId="444" priority="80" operator="equal">
      <formula>1</formula>
    </cfRule>
  </conditionalFormatting>
  <conditionalFormatting sqref="J97">
    <cfRule type="cellIs" dxfId="443" priority="73" operator="equal">
      <formula>"NA"</formula>
    </cfRule>
    <cfRule type="cellIs" dxfId="442" priority="74" operator="equal">
      <formula>"J"</formula>
    </cfRule>
    <cfRule type="cellIs" dxfId="441" priority="75" operator="equal">
      <formula>0</formula>
    </cfRule>
    <cfRule type="cellIs" dxfId="440" priority="76" operator="equal">
      <formula>1</formula>
    </cfRule>
  </conditionalFormatting>
  <conditionalFormatting sqref="K97">
    <cfRule type="cellIs" dxfId="439" priority="69" operator="equal">
      <formula>"NA"</formula>
    </cfRule>
    <cfRule type="cellIs" dxfId="438" priority="70" operator="equal">
      <formula>"J"</formula>
    </cfRule>
    <cfRule type="cellIs" dxfId="437" priority="71" operator="equal">
      <formula>0</formula>
    </cfRule>
    <cfRule type="cellIs" dxfId="436" priority="72" operator="equal">
      <formula>1</formula>
    </cfRule>
  </conditionalFormatting>
  <conditionalFormatting sqref="H100">
    <cfRule type="cellIs" dxfId="435" priority="65" operator="equal">
      <formula>"NA"</formula>
    </cfRule>
    <cfRule type="cellIs" dxfId="434" priority="66" operator="equal">
      <formula>"J"</formula>
    </cfRule>
    <cfRule type="cellIs" dxfId="433" priority="67" operator="equal">
      <formula>0</formula>
    </cfRule>
    <cfRule type="cellIs" dxfId="432" priority="68" operator="equal">
      <formula>1</formula>
    </cfRule>
  </conditionalFormatting>
  <conditionalFormatting sqref="J100">
    <cfRule type="cellIs" dxfId="431" priority="61" operator="equal">
      <formula>"NA"</formula>
    </cfRule>
    <cfRule type="cellIs" dxfId="430" priority="62" operator="equal">
      <formula>"J"</formula>
    </cfRule>
    <cfRule type="cellIs" dxfId="429" priority="63" operator="equal">
      <formula>0</formula>
    </cfRule>
    <cfRule type="cellIs" dxfId="428" priority="64" operator="equal">
      <formula>1</formula>
    </cfRule>
  </conditionalFormatting>
  <conditionalFormatting sqref="K100">
    <cfRule type="cellIs" dxfId="427" priority="57" operator="equal">
      <formula>"NA"</formula>
    </cfRule>
    <cfRule type="cellIs" dxfId="426" priority="58" operator="equal">
      <formula>"J"</formula>
    </cfRule>
    <cfRule type="cellIs" dxfId="425" priority="59" operator="equal">
      <formula>0</formula>
    </cfRule>
    <cfRule type="cellIs" dxfId="424" priority="60" operator="equal">
      <formula>1</formula>
    </cfRule>
  </conditionalFormatting>
  <conditionalFormatting sqref="H95">
    <cfRule type="cellIs" dxfId="423" priority="53" operator="equal">
      <formula>"NA"</formula>
    </cfRule>
    <cfRule type="cellIs" dxfId="422" priority="54" operator="equal">
      <formula>"J"</formula>
    </cfRule>
    <cfRule type="cellIs" dxfId="421" priority="55" operator="equal">
      <formula>0</formula>
    </cfRule>
    <cfRule type="cellIs" dxfId="420" priority="56" operator="equal">
      <formula>1</formula>
    </cfRule>
  </conditionalFormatting>
  <conditionalFormatting sqref="I95">
    <cfRule type="cellIs" dxfId="419" priority="49" operator="equal">
      <formula>"NA"</formula>
    </cfRule>
    <cfRule type="cellIs" dxfId="418" priority="50" operator="equal">
      <formula>"J"</formula>
    </cfRule>
    <cfRule type="cellIs" dxfId="417" priority="51" operator="equal">
      <formula>0</formula>
    </cfRule>
    <cfRule type="cellIs" dxfId="416" priority="52" operator="equal">
      <formula>1</formula>
    </cfRule>
  </conditionalFormatting>
  <conditionalFormatting sqref="J95">
    <cfRule type="cellIs" dxfId="415" priority="45" operator="equal">
      <formula>"NA"</formula>
    </cfRule>
    <cfRule type="cellIs" dxfId="414" priority="46" operator="equal">
      <formula>"J"</formula>
    </cfRule>
    <cfRule type="cellIs" dxfId="413" priority="47" operator="equal">
      <formula>0</formula>
    </cfRule>
    <cfRule type="cellIs" dxfId="412" priority="48" operator="equal">
      <formula>1</formula>
    </cfRule>
  </conditionalFormatting>
  <conditionalFormatting sqref="K95">
    <cfRule type="cellIs" dxfId="411" priority="41" operator="equal">
      <formula>"NA"</formula>
    </cfRule>
    <cfRule type="cellIs" dxfId="410" priority="42" operator="equal">
      <formula>"J"</formula>
    </cfRule>
    <cfRule type="cellIs" dxfId="409" priority="43" operator="equal">
      <formula>0</formula>
    </cfRule>
    <cfRule type="cellIs" dxfId="408" priority="44" operator="equal">
      <formula>1</formula>
    </cfRule>
  </conditionalFormatting>
  <conditionalFormatting sqref="H98">
    <cfRule type="cellIs" dxfId="407" priority="37" operator="equal">
      <formula>"NA"</formula>
    </cfRule>
    <cfRule type="cellIs" dxfId="406" priority="38" operator="equal">
      <formula>"J"</formula>
    </cfRule>
    <cfRule type="cellIs" dxfId="405" priority="39" operator="equal">
      <formula>0</formula>
    </cfRule>
    <cfRule type="cellIs" dxfId="404" priority="40" operator="equal">
      <formula>1</formula>
    </cfRule>
  </conditionalFormatting>
  <conditionalFormatting sqref="J98">
    <cfRule type="cellIs" dxfId="403" priority="33" operator="equal">
      <formula>"NA"</formula>
    </cfRule>
    <cfRule type="cellIs" dxfId="402" priority="34" operator="equal">
      <formula>"J"</formula>
    </cfRule>
    <cfRule type="cellIs" dxfId="401" priority="35" operator="equal">
      <formula>0</formula>
    </cfRule>
    <cfRule type="cellIs" dxfId="400" priority="36" operator="equal">
      <formula>1</formula>
    </cfRule>
  </conditionalFormatting>
  <conditionalFormatting sqref="K98">
    <cfRule type="cellIs" dxfId="399" priority="29" operator="equal">
      <formula>"NA"</formula>
    </cfRule>
    <cfRule type="cellIs" dxfId="398" priority="30" operator="equal">
      <formula>"J"</formula>
    </cfRule>
    <cfRule type="cellIs" dxfId="397" priority="31" operator="equal">
      <formula>0</formula>
    </cfRule>
    <cfRule type="cellIs" dxfId="396" priority="32" operator="equal">
      <formula>1</formula>
    </cfRule>
  </conditionalFormatting>
  <conditionalFormatting sqref="I98">
    <cfRule type="cellIs" dxfId="395" priority="25" operator="equal">
      <formula>"NA"</formula>
    </cfRule>
    <cfRule type="cellIs" dxfId="394" priority="26" operator="equal">
      <formula>"J"</formula>
    </cfRule>
    <cfRule type="cellIs" dxfId="393" priority="27" operator="equal">
      <formula>0</formula>
    </cfRule>
    <cfRule type="cellIs" dxfId="392" priority="28" operator="equal">
      <formula>1</formula>
    </cfRule>
  </conditionalFormatting>
  <conditionalFormatting sqref="H99">
    <cfRule type="cellIs" dxfId="391" priority="21" operator="equal">
      <formula>"NA"</formula>
    </cfRule>
    <cfRule type="cellIs" dxfId="390" priority="22" operator="equal">
      <formula>"J"</formula>
    </cfRule>
    <cfRule type="cellIs" dxfId="389" priority="23" operator="equal">
      <formula>0</formula>
    </cfRule>
    <cfRule type="cellIs" dxfId="388" priority="24" operator="equal">
      <formula>1</formula>
    </cfRule>
  </conditionalFormatting>
  <conditionalFormatting sqref="H96">
    <cfRule type="cellIs" dxfId="387" priority="1" operator="equal">
      <formula>"NA"</formula>
    </cfRule>
    <cfRule type="cellIs" dxfId="386" priority="2" operator="equal">
      <formula>"J"</formula>
    </cfRule>
    <cfRule type="cellIs" dxfId="385" priority="3" operator="equal">
      <formula>0</formula>
    </cfRule>
    <cfRule type="cellIs" dxfId="384" priority="4" operator="equal">
      <formula>1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69" fitToHeight="10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6B4E080DD57F41892F239C04E19BB0" ma:contentTypeVersion="2" ma:contentTypeDescription="Crear nuevo documento." ma:contentTypeScope="" ma:versionID="66daad394868adabef7e8ed390eca2ab">
  <xsd:schema xmlns:xsd="http://www.w3.org/2001/XMLSchema" xmlns:xs="http://www.w3.org/2001/XMLSchema" xmlns:p="http://schemas.microsoft.com/office/2006/metadata/properties" xmlns:ns2="9130ddc5-2d5c-4d30-a2fc-11081c926345" targetNamespace="http://schemas.microsoft.com/office/2006/metadata/properties" ma:root="true" ma:fieldsID="a9568aaf807b48ab207b1879168375c5" ns2:_="">
    <xsd:import namespace="9130ddc5-2d5c-4d30-a2fc-11081c9263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30ddc5-2d5c-4d30-a2fc-11081c9263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75E3159-DADB-4E9F-877F-DED0F2725412}"/>
</file>

<file path=customXml/itemProps2.xml><?xml version="1.0" encoding="utf-8"?>
<ds:datastoreItem xmlns:ds="http://schemas.openxmlformats.org/officeDocument/2006/customXml" ds:itemID="{1578EFD0-4395-4179-A26A-9165D6EA0651}"/>
</file>

<file path=customXml/itemProps3.xml><?xml version="1.0" encoding="utf-8"?>
<ds:datastoreItem xmlns:ds="http://schemas.openxmlformats.org/officeDocument/2006/customXml" ds:itemID="{02139E07-B630-46E5-9C0B-8184A7B87E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14</vt:i4>
      </vt:variant>
    </vt:vector>
  </HeadingPairs>
  <TitlesOfParts>
    <vt:vector size="27" baseType="lpstr">
      <vt:lpstr>Anexo 1</vt:lpstr>
      <vt:lpstr>Anexo 1.1</vt:lpstr>
      <vt:lpstr>Anexo 2</vt:lpstr>
      <vt:lpstr>Anexo 3</vt:lpstr>
      <vt:lpstr>Anexo 4</vt:lpstr>
      <vt:lpstr>Anexo 5</vt:lpstr>
      <vt:lpstr>Anexo 6</vt:lpstr>
      <vt:lpstr>Anexo 6.1</vt:lpstr>
      <vt:lpstr>Anexo 7</vt:lpstr>
      <vt:lpstr>Anexo 8</vt:lpstr>
      <vt:lpstr>Anexo 9</vt:lpstr>
      <vt:lpstr>Anexo 10</vt:lpstr>
      <vt:lpstr>Sheet1</vt:lpstr>
      <vt:lpstr>'Anexo 1'!Área_de_impresión</vt:lpstr>
      <vt:lpstr>'Anexo 10'!Área_de_impresión</vt:lpstr>
      <vt:lpstr>'Anexo 2'!Área_de_impresión</vt:lpstr>
      <vt:lpstr>'Anexo 4'!Área_de_impresión</vt:lpstr>
      <vt:lpstr>'Anexo 6.1'!Área_de_impresión</vt:lpstr>
      <vt:lpstr>'Anexo 9'!Área_de_impresión</vt:lpstr>
      <vt:lpstr>'Anexo 1'!Títulos_a_imprimir</vt:lpstr>
      <vt:lpstr>'Anexo 1.1'!Títulos_a_imprimir</vt:lpstr>
      <vt:lpstr>'Anexo 10'!Títulos_a_imprimir</vt:lpstr>
      <vt:lpstr>'Anexo 2'!Títulos_a_imprimir</vt:lpstr>
      <vt:lpstr>'Anexo 3'!Títulos_a_imprimir</vt:lpstr>
      <vt:lpstr>'Anexo 6.1'!Títulos_a_imprimir</vt:lpstr>
      <vt:lpstr>'Anexo 8'!Títulos_a_imprimir</vt:lpstr>
      <vt:lpstr>'Anexo 9'!Títulos_a_imprimir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2018-03-20T20:00:42Z</dcterms:created>
  <dcterms:modified xsi:type="dcterms:W3CDTF">2020-02-12T20:39:03Z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0x0101004F6B4E080DD57F41892F239C04E19BB0</vt:lpwstr>
  </property>
</Properties>
</file>