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ml.chartshap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INE\Documents\"/>
    </mc:Choice>
  </mc:AlternateContent>
  <bookViews>
    <workbookView xWindow="0" yWindow="0" windowWidth="23040" windowHeight="9444"/>
  </bookViews>
  <sheets>
    <sheet name="CUADRO1" sheetId="3" r:id="rId1"/>
    <sheet name="CUADRO 1.1 COAH" sheetId="7" r:id="rId2"/>
    <sheet name="CUADRO 1.2 MEX" sheetId="8" r:id="rId3"/>
    <sheet name="CUADRO 1.3 NAY" sheetId="9" r:id="rId4"/>
    <sheet name="CUADRO 1.4 VER" sheetId="10" r:id="rId5"/>
    <sheet name="CUADRO 2" sheetId="4" r:id="rId6"/>
    <sheet name="CUADRO 2.1 COAH" sheetId="15" r:id="rId7"/>
    <sheet name="CUADRO 2.2 MEX" sheetId="16" r:id="rId8"/>
    <sheet name="CUADRO 2.3 NAY" sheetId="14" r:id="rId9"/>
    <sheet name="CUADRO 2.4 VER" sheetId="13" r:id="rId10"/>
    <sheet name="GRAFICAS1" sheetId="6" r:id="rId11"/>
    <sheet name="GRAFICAS2" sheetId="5" r:id="rId12"/>
  </sheets>
  <externalReferences>
    <externalReference r:id="rId13"/>
  </externalReferences>
  <definedNames>
    <definedName name="_xlnm._FilterDatabase" localSheetId="2" hidden="1">'CUADRO 1.2 MEX'!$A$8:$F$407</definedName>
    <definedName name="_xlnm._FilterDatabase" localSheetId="4" hidden="1">'CUADRO 1.4 VER'!$A$8:$F$237</definedName>
    <definedName name="_xlnm._FilterDatabase" localSheetId="7" hidden="1">'CUADRO 2.2 MEX'!$A$9:$N$407</definedName>
    <definedName name="_xlnm._FilterDatabase" localSheetId="9" hidden="1">'CUADRO 2.4 VER'!$A$9:$N$238</definedName>
    <definedName name="_xlnm.Print_Area" localSheetId="10">GRAFICAS1!$I$1:$O$115</definedName>
    <definedName name="_xlnm.Print_Area" localSheetId="11">GRAFICAS2!$E$1:$M$120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6" l="1"/>
  <c r="B20" i="16" s="1"/>
  <c r="M20" i="16" s="1"/>
  <c r="E21" i="16"/>
  <c r="B21" i="16" s="1"/>
  <c r="E22" i="16"/>
  <c r="B22" i="16" s="1"/>
  <c r="E23" i="16"/>
  <c r="B23" i="16" s="1"/>
  <c r="E24" i="16"/>
  <c r="B24" i="16" s="1"/>
  <c r="M24" i="16" s="1"/>
  <c r="E25" i="16"/>
  <c r="B25" i="16" s="1"/>
  <c r="E26" i="16"/>
  <c r="B26" i="16" s="1"/>
  <c r="J26" i="16" s="1"/>
  <c r="E27" i="16"/>
  <c r="B27" i="16" s="1"/>
  <c r="E30" i="16"/>
  <c r="B30" i="16" s="1"/>
  <c r="J30" i="16" s="1"/>
  <c r="E31" i="16"/>
  <c r="B31" i="16" s="1"/>
  <c r="E32" i="16"/>
  <c r="B32" i="16" s="1"/>
  <c r="M32" i="16" s="1"/>
  <c r="E33" i="16"/>
  <c r="B33" i="16" s="1"/>
  <c r="J33" i="16" s="1"/>
  <c r="E34" i="16"/>
  <c r="B34" i="16" s="1"/>
  <c r="J34" i="16" s="1"/>
  <c r="E35" i="16"/>
  <c r="B35" i="16" s="1"/>
  <c r="E36" i="16"/>
  <c r="B36" i="16" s="1"/>
  <c r="M36" i="16" s="1"/>
  <c r="E37" i="16"/>
  <c r="B37" i="16" s="1"/>
  <c r="E40" i="16"/>
  <c r="B40" i="16" s="1"/>
  <c r="M40" i="16" s="1"/>
  <c r="E41" i="16"/>
  <c r="B41" i="16" s="1"/>
  <c r="E42" i="16"/>
  <c r="B42" i="16" s="1"/>
  <c r="J42" i="16" s="1"/>
  <c r="E43" i="16"/>
  <c r="B43" i="16" s="1"/>
  <c r="E44" i="16"/>
  <c r="B44" i="16" s="1"/>
  <c r="E45" i="16"/>
  <c r="B45" i="16" s="1"/>
  <c r="E46" i="16"/>
  <c r="B46" i="16" s="1"/>
  <c r="J46" i="16" s="1"/>
  <c r="E47" i="16"/>
  <c r="B47" i="16" s="1"/>
  <c r="E50" i="16"/>
  <c r="B50" i="16" s="1"/>
  <c r="J50" i="16" s="1"/>
  <c r="E51" i="16"/>
  <c r="B51" i="16" s="1"/>
  <c r="E52" i="16"/>
  <c r="B52" i="16" s="1"/>
  <c r="M52" i="16" s="1"/>
  <c r="E53" i="16"/>
  <c r="B53" i="16" s="1"/>
  <c r="E54" i="16"/>
  <c r="B54" i="16" s="1"/>
  <c r="E55" i="16"/>
  <c r="B55" i="16" s="1"/>
  <c r="N55" i="16" s="1"/>
  <c r="E56" i="16"/>
  <c r="B56" i="16" s="1"/>
  <c r="E57" i="16"/>
  <c r="B57" i="16" s="1"/>
  <c r="N57" i="16" s="1"/>
  <c r="E60" i="16"/>
  <c r="B60" i="16" s="1"/>
  <c r="N60" i="16" s="1"/>
  <c r="E61" i="16"/>
  <c r="B61" i="16" s="1"/>
  <c r="N61" i="16" s="1"/>
  <c r="E62" i="16"/>
  <c r="B62" i="16" s="1"/>
  <c r="N62" i="16" s="1"/>
  <c r="E63" i="16"/>
  <c r="B63" i="16" s="1"/>
  <c r="N63" i="16" s="1"/>
  <c r="E64" i="16"/>
  <c r="B64" i="16" s="1"/>
  <c r="E65" i="16"/>
  <c r="B65" i="16" s="1"/>
  <c r="N65" i="16" s="1"/>
  <c r="E66" i="16"/>
  <c r="B66" i="16" s="1"/>
  <c r="N66" i="16" s="1"/>
  <c r="E67" i="16"/>
  <c r="B67" i="16" s="1"/>
  <c r="N67" i="16" s="1"/>
  <c r="E70" i="16"/>
  <c r="B70" i="16" s="1"/>
  <c r="N70" i="16" s="1"/>
  <c r="E71" i="16"/>
  <c r="B71" i="16" s="1"/>
  <c r="N71" i="16" s="1"/>
  <c r="E72" i="16"/>
  <c r="B72" i="16" s="1"/>
  <c r="E73" i="16"/>
  <c r="B73" i="16" s="1"/>
  <c r="N73" i="16" s="1"/>
  <c r="E74" i="16"/>
  <c r="B74" i="16" s="1"/>
  <c r="N74" i="16" s="1"/>
  <c r="E75" i="16"/>
  <c r="B75" i="16" s="1"/>
  <c r="E76" i="16"/>
  <c r="B76" i="16" s="1"/>
  <c r="M76" i="16" s="1"/>
  <c r="E77" i="16"/>
  <c r="B77" i="16" s="1"/>
  <c r="E80" i="16"/>
  <c r="B80" i="16" s="1"/>
  <c r="E81" i="16"/>
  <c r="B81" i="16" s="1"/>
  <c r="J81" i="16" s="1"/>
  <c r="E82" i="16"/>
  <c r="B82" i="16" s="1"/>
  <c r="J82" i="16" s="1"/>
  <c r="E83" i="16"/>
  <c r="B83" i="16" s="1"/>
  <c r="E84" i="16"/>
  <c r="B84" i="16" s="1"/>
  <c r="M84" i="16" s="1"/>
  <c r="E85" i="16"/>
  <c r="B85" i="16" s="1"/>
  <c r="J85" i="16" s="1"/>
  <c r="E86" i="16"/>
  <c r="B86" i="16" s="1"/>
  <c r="N86" i="16" s="1"/>
  <c r="E87" i="16"/>
  <c r="B87" i="16" s="1"/>
  <c r="N87" i="16" s="1"/>
  <c r="E90" i="16"/>
  <c r="B90" i="16" s="1"/>
  <c r="E91" i="16"/>
  <c r="B91" i="16" s="1"/>
  <c r="N91" i="16" s="1"/>
  <c r="E92" i="16"/>
  <c r="B92" i="16" s="1"/>
  <c r="E93" i="16"/>
  <c r="B93" i="16" s="1"/>
  <c r="E94" i="16"/>
  <c r="B94" i="16" s="1"/>
  <c r="E95" i="16"/>
  <c r="B95" i="16" s="1"/>
  <c r="N95" i="16" s="1"/>
  <c r="E96" i="16"/>
  <c r="B96" i="16" s="1"/>
  <c r="N96" i="16" s="1"/>
  <c r="E97" i="16"/>
  <c r="B97" i="16" s="1"/>
  <c r="E100" i="16"/>
  <c r="B100" i="16" s="1"/>
  <c r="N100" i="16" s="1"/>
  <c r="E101" i="16"/>
  <c r="B101" i="16" s="1"/>
  <c r="E102" i="16"/>
  <c r="B102" i="16" s="1"/>
  <c r="E103" i="16"/>
  <c r="B103" i="16" s="1"/>
  <c r="N103" i="16" s="1"/>
  <c r="E104" i="16"/>
  <c r="B104" i="16" s="1"/>
  <c r="E105" i="16"/>
  <c r="B105" i="16" s="1"/>
  <c r="E106" i="16"/>
  <c r="B106" i="16" s="1"/>
  <c r="N106" i="16" s="1"/>
  <c r="E107" i="16"/>
  <c r="B107" i="16" s="1"/>
  <c r="N107" i="16" s="1"/>
  <c r="E110" i="16"/>
  <c r="B110" i="16" s="1"/>
  <c r="E111" i="16"/>
  <c r="B111" i="16" s="1"/>
  <c r="N111" i="16" s="1"/>
  <c r="E112" i="16"/>
  <c r="B112" i="16" s="1"/>
  <c r="E113" i="16"/>
  <c r="B113" i="16" s="1"/>
  <c r="E114" i="16"/>
  <c r="B114" i="16" s="1"/>
  <c r="N114" i="16" s="1"/>
  <c r="E115" i="16"/>
  <c r="B115" i="16" s="1"/>
  <c r="N115" i="16" s="1"/>
  <c r="E116" i="16"/>
  <c r="B116" i="16" s="1"/>
  <c r="E117" i="16"/>
  <c r="B117" i="16" s="1"/>
  <c r="E120" i="16"/>
  <c r="B120" i="16" s="1"/>
  <c r="E121" i="16"/>
  <c r="B121" i="16" s="1"/>
  <c r="E122" i="16"/>
  <c r="B122" i="16" s="1"/>
  <c r="N122" i="16" s="1"/>
  <c r="E123" i="16"/>
  <c r="B123" i="16" s="1"/>
  <c r="N123" i="16" s="1"/>
  <c r="E124" i="16"/>
  <c r="B124" i="16" s="1"/>
  <c r="N124" i="16" s="1"/>
  <c r="E125" i="16"/>
  <c r="B125" i="16" s="1"/>
  <c r="E126" i="16"/>
  <c r="B126" i="16" s="1"/>
  <c r="M126" i="16" s="1"/>
  <c r="E127" i="16"/>
  <c r="B127" i="16" s="1"/>
  <c r="E130" i="16"/>
  <c r="B130" i="16" s="1"/>
  <c r="E131" i="16"/>
  <c r="B131" i="16" s="1"/>
  <c r="M131" i="16" s="1"/>
  <c r="E132" i="16"/>
  <c r="B132" i="16" s="1"/>
  <c r="E133" i="16"/>
  <c r="B133" i="16" s="1"/>
  <c r="J133" i="16" s="1"/>
  <c r="E134" i="16"/>
  <c r="B134" i="16" s="1"/>
  <c r="E135" i="16"/>
  <c r="B135" i="16" s="1"/>
  <c r="M135" i="16" s="1"/>
  <c r="E136" i="16"/>
  <c r="B136" i="16" s="1"/>
  <c r="E137" i="16"/>
  <c r="B137" i="16" s="1"/>
  <c r="E140" i="16"/>
  <c r="B140" i="16" s="1"/>
  <c r="E141" i="16"/>
  <c r="B141" i="16" s="1"/>
  <c r="J141" i="16" s="1"/>
  <c r="E142" i="16"/>
  <c r="B142" i="16" s="1"/>
  <c r="E143" i="16"/>
  <c r="B143" i="16" s="1"/>
  <c r="E144" i="16"/>
  <c r="B144" i="16" s="1"/>
  <c r="J144" i="16" s="1"/>
  <c r="E145" i="16"/>
  <c r="B145" i="16" s="1"/>
  <c r="J145" i="16" s="1"/>
  <c r="E146" i="16"/>
  <c r="B146" i="16" s="1"/>
  <c r="E147" i="16"/>
  <c r="B147" i="16" s="1"/>
  <c r="M147" i="16" s="1"/>
  <c r="E150" i="16"/>
  <c r="B150" i="16" s="1"/>
  <c r="E151" i="16"/>
  <c r="B151" i="16" s="1"/>
  <c r="M151" i="16" s="1"/>
  <c r="E152" i="16"/>
  <c r="B152" i="16" s="1"/>
  <c r="E153" i="16"/>
  <c r="B153" i="16" s="1"/>
  <c r="E154" i="16"/>
  <c r="B154" i="16" s="1"/>
  <c r="E155" i="16"/>
  <c r="B155" i="16" s="1"/>
  <c r="M155" i="16" s="1"/>
  <c r="E156" i="16"/>
  <c r="B156" i="16" s="1"/>
  <c r="E157" i="16"/>
  <c r="B157" i="16" s="1"/>
  <c r="J157" i="16" s="1"/>
  <c r="E160" i="16"/>
  <c r="B160" i="16" s="1"/>
  <c r="E161" i="16"/>
  <c r="B161" i="16" s="1"/>
  <c r="J161" i="16" s="1"/>
  <c r="E162" i="16"/>
  <c r="B162" i="16" s="1"/>
  <c r="E163" i="16"/>
  <c r="B163" i="16" s="1"/>
  <c r="M163" i="16" s="1"/>
  <c r="E164" i="16"/>
  <c r="B164" i="16" s="1"/>
  <c r="E165" i="16"/>
  <c r="B165" i="16" s="1"/>
  <c r="J165" i="16" s="1"/>
  <c r="E166" i="16"/>
  <c r="B166" i="16" s="1"/>
  <c r="N166" i="16" s="1"/>
  <c r="E167" i="16"/>
  <c r="B167" i="16" s="1"/>
  <c r="E170" i="16"/>
  <c r="B170" i="16" s="1"/>
  <c r="N170" i="16" s="1"/>
  <c r="E171" i="16"/>
  <c r="B171" i="16" s="1"/>
  <c r="E172" i="16"/>
  <c r="B172" i="16" s="1"/>
  <c r="N172" i="16" s="1"/>
  <c r="E173" i="16"/>
  <c r="B173" i="16" s="1"/>
  <c r="E174" i="16"/>
  <c r="B174" i="16" s="1"/>
  <c r="N174" i="16" s="1"/>
  <c r="E175" i="16"/>
  <c r="B175" i="16" s="1"/>
  <c r="E176" i="16"/>
  <c r="B176" i="16" s="1"/>
  <c r="N176" i="16" s="1"/>
  <c r="E177" i="16"/>
  <c r="B177" i="16" s="1"/>
  <c r="E180" i="16"/>
  <c r="B180" i="16" s="1"/>
  <c r="N180" i="16" s="1"/>
  <c r="E181" i="16"/>
  <c r="B181" i="16" s="1"/>
  <c r="E182" i="16"/>
  <c r="B182" i="16" s="1"/>
  <c r="N182" i="16" s="1"/>
  <c r="E183" i="16"/>
  <c r="B183" i="16" s="1"/>
  <c r="E184" i="16"/>
  <c r="B184" i="16" s="1"/>
  <c r="N184" i="16" s="1"/>
  <c r="E185" i="16"/>
  <c r="B185" i="16" s="1"/>
  <c r="E186" i="16"/>
  <c r="B186" i="16" s="1"/>
  <c r="N186" i="16" s="1"/>
  <c r="E187" i="16"/>
  <c r="B187" i="16" s="1"/>
  <c r="E190" i="16"/>
  <c r="B190" i="16" s="1"/>
  <c r="N190" i="16" s="1"/>
  <c r="E191" i="16"/>
  <c r="B191" i="16" s="1"/>
  <c r="E192" i="16"/>
  <c r="B192" i="16" s="1"/>
  <c r="N192" i="16" s="1"/>
  <c r="E193" i="16"/>
  <c r="B193" i="16" s="1"/>
  <c r="E194" i="16"/>
  <c r="B194" i="16" s="1"/>
  <c r="N194" i="16" s="1"/>
  <c r="E195" i="16"/>
  <c r="B195" i="16" s="1"/>
  <c r="E196" i="16"/>
  <c r="B196" i="16" s="1"/>
  <c r="N196" i="16" s="1"/>
  <c r="E197" i="16"/>
  <c r="B197" i="16" s="1"/>
  <c r="E200" i="16"/>
  <c r="B200" i="16" s="1"/>
  <c r="N200" i="16" s="1"/>
  <c r="E201" i="16"/>
  <c r="B201" i="16" s="1"/>
  <c r="E202" i="16"/>
  <c r="B202" i="16" s="1"/>
  <c r="N202" i="16" s="1"/>
  <c r="E203" i="16"/>
  <c r="B203" i="16" s="1"/>
  <c r="E204" i="16"/>
  <c r="B204" i="16" s="1"/>
  <c r="N204" i="16" s="1"/>
  <c r="E205" i="16"/>
  <c r="B205" i="16" s="1"/>
  <c r="E206" i="16"/>
  <c r="B206" i="16" s="1"/>
  <c r="N206" i="16" s="1"/>
  <c r="E207" i="16"/>
  <c r="B207" i="16" s="1"/>
  <c r="E210" i="16"/>
  <c r="B210" i="16" s="1"/>
  <c r="N210" i="16" s="1"/>
  <c r="E211" i="16"/>
  <c r="B211" i="16" s="1"/>
  <c r="E212" i="16"/>
  <c r="B212" i="16" s="1"/>
  <c r="N212" i="16" s="1"/>
  <c r="E213" i="16"/>
  <c r="B213" i="16" s="1"/>
  <c r="E214" i="16"/>
  <c r="B214" i="16" s="1"/>
  <c r="N214" i="16" s="1"/>
  <c r="E215" i="16"/>
  <c r="B215" i="16" s="1"/>
  <c r="E216" i="16"/>
  <c r="B216" i="16" s="1"/>
  <c r="N216" i="16" s="1"/>
  <c r="E217" i="16"/>
  <c r="B217" i="16" s="1"/>
  <c r="E220" i="16"/>
  <c r="B220" i="16" s="1"/>
  <c r="N220" i="16" s="1"/>
  <c r="E221" i="16"/>
  <c r="B221" i="16" s="1"/>
  <c r="E222" i="16"/>
  <c r="B222" i="16" s="1"/>
  <c r="N222" i="16" s="1"/>
  <c r="E223" i="16"/>
  <c r="B223" i="16" s="1"/>
  <c r="E224" i="16"/>
  <c r="B224" i="16" s="1"/>
  <c r="M224" i="16" s="1"/>
  <c r="E225" i="16"/>
  <c r="B225" i="16" s="1"/>
  <c r="E226" i="16"/>
  <c r="B226" i="16" s="1"/>
  <c r="J226" i="16" s="1"/>
  <c r="E227" i="16"/>
  <c r="B227" i="16" s="1"/>
  <c r="E230" i="16"/>
  <c r="B230" i="16" s="1"/>
  <c r="E231" i="16"/>
  <c r="B231" i="16" s="1"/>
  <c r="E232" i="16"/>
  <c r="B232" i="16" s="1"/>
  <c r="N232" i="16" s="1"/>
  <c r="E233" i="16"/>
  <c r="B233" i="16" s="1"/>
  <c r="N233" i="16" s="1"/>
  <c r="E234" i="16"/>
  <c r="B234" i="16" s="1"/>
  <c r="N234" i="16" s="1"/>
  <c r="E235" i="16"/>
  <c r="B235" i="16" s="1"/>
  <c r="N235" i="16" s="1"/>
  <c r="E236" i="16"/>
  <c r="B236" i="16" s="1"/>
  <c r="E237" i="16"/>
  <c r="B237" i="16" s="1"/>
  <c r="N237" i="16" s="1"/>
  <c r="E240" i="16"/>
  <c r="B240" i="16" s="1"/>
  <c r="N240" i="16" s="1"/>
  <c r="E241" i="16"/>
  <c r="B241" i="16" s="1"/>
  <c r="N241" i="16" s="1"/>
  <c r="E242" i="16"/>
  <c r="B242" i="16" s="1"/>
  <c r="N242" i="16" s="1"/>
  <c r="E243" i="16"/>
  <c r="B243" i="16" s="1"/>
  <c r="N243" i="16" s="1"/>
  <c r="E244" i="16"/>
  <c r="B244" i="16" s="1"/>
  <c r="E245" i="16"/>
  <c r="B245" i="16" s="1"/>
  <c r="N245" i="16" s="1"/>
  <c r="E246" i="16"/>
  <c r="B246" i="16" s="1"/>
  <c r="E247" i="16"/>
  <c r="B247" i="16" s="1"/>
  <c r="N247" i="16" s="1"/>
  <c r="E250" i="16"/>
  <c r="B250" i="16" s="1"/>
  <c r="N250" i="16" s="1"/>
  <c r="E251" i="16"/>
  <c r="B251" i="16" s="1"/>
  <c r="N251" i="16" s="1"/>
  <c r="E252" i="16"/>
  <c r="B252" i="16" s="1"/>
  <c r="E253" i="16"/>
  <c r="B253" i="16" s="1"/>
  <c r="N253" i="16" s="1"/>
  <c r="E254" i="16"/>
  <c r="B254" i="16" s="1"/>
  <c r="N254" i="16" s="1"/>
  <c r="E255" i="16"/>
  <c r="B255" i="16" s="1"/>
  <c r="N255" i="16" s="1"/>
  <c r="E256" i="16"/>
  <c r="B256" i="16" s="1"/>
  <c r="N256" i="16" s="1"/>
  <c r="E257" i="16"/>
  <c r="B257" i="16" s="1"/>
  <c r="N257" i="16" s="1"/>
  <c r="E260" i="16"/>
  <c r="B260" i="16" s="1"/>
  <c r="N260" i="16" s="1"/>
  <c r="E261" i="16"/>
  <c r="B261" i="16" s="1"/>
  <c r="N261" i="16" s="1"/>
  <c r="E262" i="16"/>
  <c r="B262" i="16" s="1"/>
  <c r="N262" i="16" s="1"/>
  <c r="E263" i="16"/>
  <c r="B263" i="16" s="1"/>
  <c r="N263" i="16" s="1"/>
  <c r="E264" i="16"/>
  <c r="B264" i="16" s="1"/>
  <c r="N264" i="16" s="1"/>
  <c r="E265" i="16"/>
  <c r="B265" i="16" s="1"/>
  <c r="N265" i="16" s="1"/>
  <c r="E266" i="16"/>
  <c r="B266" i="16" s="1"/>
  <c r="N266" i="16" s="1"/>
  <c r="E267" i="16"/>
  <c r="B267" i="16" s="1"/>
  <c r="N267" i="16" s="1"/>
  <c r="E270" i="16"/>
  <c r="B270" i="16" s="1"/>
  <c r="N270" i="16" s="1"/>
  <c r="E271" i="16"/>
  <c r="B271" i="16" s="1"/>
  <c r="N271" i="16" s="1"/>
  <c r="E272" i="16"/>
  <c r="B272" i="16" s="1"/>
  <c r="N272" i="16" s="1"/>
  <c r="E273" i="16"/>
  <c r="B273" i="16" s="1"/>
  <c r="N273" i="16" s="1"/>
  <c r="E274" i="16"/>
  <c r="B274" i="16" s="1"/>
  <c r="N274" i="16" s="1"/>
  <c r="E275" i="16"/>
  <c r="B275" i="16" s="1"/>
  <c r="N275" i="16" s="1"/>
  <c r="E276" i="16"/>
  <c r="B276" i="16" s="1"/>
  <c r="N276" i="16" s="1"/>
  <c r="E277" i="16"/>
  <c r="B277" i="16" s="1"/>
  <c r="N277" i="16" s="1"/>
  <c r="E280" i="16"/>
  <c r="B280" i="16" s="1"/>
  <c r="N280" i="16" s="1"/>
  <c r="E281" i="16"/>
  <c r="B281" i="16" s="1"/>
  <c r="N281" i="16" s="1"/>
  <c r="E282" i="16"/>
  <c r="B282" i="16" s="1"/>
  <c r="J282" i="16" s="1"/>
  <c r="E283" i="16"/>
  <c r="B283" i="16" s="1"/>
  <c r="M283" i="16" s="1"/>
  <c r="E284" i="16"/>
  <c r="B284" i="16" s="1"/>
  <c r="J284" i="16" s="1"/>
  <c r="E285" i="16"/>
  <c r="B285" i="16" s="1"/>
  <c r="E286" i="16"/>
  <c r="B286" i="16" s="1"/>
  <c r="E287" i="16"/>
  <c r="B287" i="16" s="1"/>
  <c r="N287" i="16" s="1"/>
  <c r="E290" i="16"/>
  <c r="B290" i="16" s="1"/>
  <c r="J290" i="16" s="1"/>
  <c r="E291" i="16"/>
  <c r="B291" i="16" s="1"/>
  <c r="M291" i="16" s="1"/>
  <c r="E292" i="16"/>
  <c r="B292" i="16" s="1"/>
  <c r="J292" i="16" s="1"/>
  <c r="E293" i="16"/>
  <c r="B293" i="16" s="1"/>
  <c r="E294" i="16"/>
  <c r="B294" i="16" s="1"/>
  <c r="M294" i="16" s="1"/>
  <c r="E295" i="16"/>
  <c r="B295" i="16" s="1"/>
  <c r="N295" i="16" s="1"/>
  <c r="E296" i="16"/>
  <c r="B296" i="16" s="1"/>
  <c r="J296" i="16" s="1"/>
  <c r="E297" i="16"/>
  <c r="B297" i="16" s="1"/>
  <c r="E300" i="16"/>
  <c r="B300" i="16" s="1"/>
  <c r="J300" i="16" s="1"/>
  <c r="E301" i="16"/>
  <c r="B301" i="16" s="1"/>
  <c r="E302" i="16"/>
  <c r="B302" i="16" s="1"/>
  <c r="M302" i="16" s="1"/>
  <c r="E303" i="16"/>
  <c r="B303" i="16" s="1"/>
  <c r="E304" i="16"/>
  <c r="B304" i="16" s="1"/>
  <c r="J304" i="16" s="1"/>
  <c r="E305" i="16"/>
  <c r="B305" i="16" s="1"/>
  <c r="E306" i="16"/>
  <c r="B306" i="16" s="1"/>
  <c r="J306" i="16" s="1"/>
  <c r="E307" i="16"/>
  <c r="B307" i="16" s="1"/>
  <c r="M307" i="16" s="1"/>
  <c r="E310" i="16"/>
  <c r="B310" i="16" s="1"/>
  <c r="M310" i="16" s="1"/>
  <c r="E311" i="16"/>
  <c r="B311" i="16" s="1"/>
  <c r="E312" i="16"/>
  <c r="B312" i="16" s="1"/>
  <c r="J312" i="16" s="1"/>
  <c r="E313" i="16"/>
  <c r="B313" i="16" s="1"/>
  <c r="E314" i="16"/>
  <c r="B314" i="16" s="1"/>
  <c r="E315" i="16"/>
  <c r="B315" i="16" s="1"/>
  <c r="M315" i="16" s="1"/>
  <c r="E316" i="16"/>
  <c r="B316" i="16" s="1"/>
  <c r="J316" i="16" s="1"/>
  <c r="E317" i="16"/>
  <c r="B317" i="16" s="1"/>
  <c r="E320" i="16"/>
  <c r="B320" i="16" s="1"/>
  <c r="J320" i="16" s="1"/>
  <c r="E321" i="16"/>
  <c r="B321" i="16" s="1"/>
  <c r="E322" i="16"/>
  <c r="B322" i="16" s="1"/>
  <c r="J322" i="16" s="1"/>
  <c r="E323" i="16"/>
  <c r="B323" i="16" s="1"/>
  <c r="M323" i="16" s="1"/>
  <c r="E324" i="16"/>
  <c r="B324" i="16" s="1"/>
  <c r="J324" i="16" s="1"/>
  <c r="E325" i="16"/>
  <c r="B325" i="16" s="1"/>
  <c r="E326" i="16"/>
  <c r="B326" i="16" s="1"/>
  <c r="E327" i="16"/>
  <c r="B327" i="16" s="1"/>
  <c r="N327" i="16" s="1"/>
  <c r="E330" i="16"/>
  <c r="B330" i="16" s="1"/>
  <c r="E331" i="16"/>
  <c r="B331" i="16" s="1"/>
  <c r="E332" i="16"/>
  <c r="B332" i="16" s="1"/>
  <c r="E333" i="16"/>
  <c r="B333" i="16" s="1"/>
  <c r="E334" i="16"/>
  <c r="B334" i="16" s="1"/>
  <c r="E335" i="16"/>
  <c r="B335" i="16" s="1"/>
  <c r="M335" i="16" s="1"/>
  <c r="E336" i="16"/>
  <c r="B336" i="16" s="1"/>
  <c r="E337" i="16"/>
  <c r="B337" i="16" s="1"/>
  <c r="J337" i="16" s="1"/>
  <c r="E340" i="16"/>
  <c r="B340" i="16" s="1"/>
  <c r="N340" i="16" s="1"/>
  <c r="E341" i="16"/>
  <c r="B341" i="16" s="1"/>
  <c r="M341" i="16" s="1"/>
  <c r="E342" i="16"/>
  <c r="B342" i="16" s="1"/>
  <c r="E343" i="16"/>
  <c r="B343" i="16" s="1"/>
  <c r="E344" i="16"/>
  <c r="B344" i="16" s="1"/>
  <c r="E345" i="16"/>
  <c r="B345" i="16" s="1"/>
  <c r="E346" i="16"/>
  <c r="B346" i="16" s="1"/>
  <c r="N346" i="16" s="1"/>
  <c r="E347" i="16"/>
  <c r="B347" i="16" s="1"/>
  <c r="E350" i="16"/>
  <c r="B350" i="16" s="1"/>
  <c r="J350" i="16" s="1"/>
  <c r="E351" i="16"/>
  <c r="B351" i="16" s="1"/>
  <c r="M351" i="16" s="1"/>
  <c r="E352" i="16"/>
  <c r="B352" i="16" s="1"/>
  <c r="E353" i="16"/>
  <c r="B353" i="16" s="1"/>
  <c r="J353" i="16" s="1"/>
  <c r="E354" i="16"/>
  <c r="B354" i="16" s="1"/>
  <c r="N354" i="16" s="1"/>
  <c r="E355" i="16"/>
  <c r="B355" i="16" s="1"/>
  <c r="J355" i="16" s="1"/>
  <c r="E356" i="16"/>
  <c r="B356" i="16" s="1"/>
  <c r="M356" i="16" s="1"/>
  <c r="E357" i="16"/>
  <c r="B357" i="16" s="1"/>
  <c r="E360" i="16"/>
  <c r="B360" i="16" s="1"/>
  <c r="E361" i="16"/>
  <c r="B361" i="16" s="1"/>
  <c r="J361" i="16" s="1"/>
  <c r="E362" i="16"/>
  <c r="B362" i="16" s="1"/>
  <c r="N362" i="16" s="1"/>
  <c r="E363" i="16"/>
  <c r="B363" i="16" s="1"/>
  <c r="E364" i="16"/>
  <c r="B364" i="16" s="1"/>
  <c r="E365" i="16"/>
  <c r="B365" i="16" s="1"/>
  <c r="E366" i="16"/>
  <c r="B366" i="16" s="1"/>
  <c r="E367" i="16"/>
  <c r="B367" i="16" s="1"/>
  <c r="M367" i="16" s="1"/>
  <c r="E370" i="16"/>
  <c r="B370" i="16" s="1"/>
  <c r="E371" i="16"/>
  <c r="B371" i="16" s="1"/>
  <c r="E372" i="16"/>
  <c r="B372" i="16" s="1"/>
  <c r="E373" i="16"/>
  <c r="B373" i="16" s="1"/>
  <c r="E374" i="16"/>
  <c r="B374" i="16" s="1"/>
  <c r="E375" i="16"/>
  <c r="B375" i="16" s="1"/>
  <c r="E376" i="16"/>
  <c r="B376" i="16" s="1"/>
  <c r="E377" i="16"/>
  <c r="B377" i="16" s="1"/>
  <c r="J377" i="16" s="1"/>
  <c r="E380" i="16"/>
  <c r="B380" i="16" s="1"/>
  <c r="E381" i="16"/>
  <c r="B381" i="16" s="1"/>
  <c r="E382" i="16"/>
  <c r="B382" i="16" s="1"/>
  <c r="M382" i="16" s="1"/>
  <c r="E383" i="16"/>
  <c r="B383" i="16" s="1"/>
  <c r="M383" i="16" s="1"/>
  <c r="E384" i="16"/>
  <c r="B384" i="16" s="1"/>
  <c r="N384" i="16" s="1"/>
  <c r="E385" i="16"/>
  <c r="B385" i="16" s="1"/>
  <c r="J385" i="16" s="1"/>
  <c r="E386" i="16"/>
  <c r="B386" i="16" s="1"/>
  <c r="E387" i="16"/>
  <c r="B387" i="16" s="1"/>
  <c r="E390" i="16"/>
  <c r="B390" i="16" s="1"/>
  <c r="M390" i="16" s="1"/>
  <c r="E391" i="16"/>
  <c r="B391" i="16" s="1"/>
  <c r="M391" i="16" s="1"/>
  <c r="E392" i="16"/>
  <c r="B392" i="16" s="1"/>
  <c r="E393" i="16"/>
  <c r="B393" i="16" s="1"/>
  <c r="J393" i="16" s="1"/>
  <c r="E394" i="16"/>
  <c r="B394" i="16" s="1"/>
  <c r="E395" i="16"/>
  <c r="B395" i="16" s="1"/>
  <c r="M395" i="16" s="1"/>
  <c r="E396" i="16"/>
  <c r="B396" i="16" s="1"/>
  <c r="E397" i="16"/>
  <c r="B397" i="16" s="1"/>
  <c r="M397" i="16" s="1"/>
  <c r="E400" i="16"/>
  <c r="B400" i="16" s="1"/>
  <c r="E401" i="16"/>
  <c r="B401" i="16" s="1"/>
  <c r="J401" i="16" s="1"/>
  <c r="E402" i="16"/>
  <c r="B402" i="16" s="1"/>
  <c r="E403" i="16"/>
  <c r="B403" i="16" s="1"/>
  <c r="M403" i="16" s="1"/>
  <c r="E404" i="16"/>
  <c r="B404" i="16" s="1"/>
  <c r="E405" i="16"/>
  <c r="B405" i="16" s="1"/>
  <c r="M405" i="16" s="1"/>
  <c r="E406" i="16"/>
  <c r="B406" i="16" s="1"/>
  <c r="M406" i="16" s="1"/>
  <c r="E407" i="16"/>
  <c r="B407" i="16" s="1"/>
  <c r="E126" i="15"/>
  <c r="B126" i="15" s="1"/>
  <c r="E125" i="15"/>
  <c r="B125" i="15"/>
  <c r="M125" i="15" s="1"/>
  <c r="E124" i="15"/>
  <c r="B124" i="15" s="1"/>
  <c r="E123" i="15"/>
  <c r="B123" i="15" s="1"/>
  <c r="J123" i="15" s="1"/>
  <c r="E122" i="15"/>
  <c r="B122" i="15" s="1"/>
  <c r="E121" i="15"/>
  <c r="B121" i="15" s="1"/>
  <c r="E120" i="15"/>
  <c r="B120" i="15" s="1"/>
  <c r="E119" i="15"/>
  <c r="B119" i="15" s="1"/>
  <c r="J119" i="15" s="1"/>
  <c r="E118" i="15"/>
  <c r="B118" i="15" s="1"/>
  <c r="E117" i="15"/>
  <c r="B117" i="15" s="1"/>
  <c r="E116" i="15"/>
  <c r="B116" i="15" s="1"/>
  <c r="E115" i="15"/>
  <c r="B115" i="15" s="1"/>
  <c r="J115" i="15" s="1"/>
  <c r="E114" i="15"/>
  <c r="B114" i="15" s="1"/>
  <c r="E113" i="15"/>
  <c r="B113" i="15" s="1"/>
  <c r="E112" i="15"/>
  <c r="B112" i="15" s="1"/>
  <c r="E109" i="15"/>
  <c r="B109" i="15" s="1"/>
  <c r="E108" i="15"/>
  <c r="B108" i="15" s="1"/>
  <c r="M108" i="15" s="1"/>
  <c r="E107" i="15"/>
  <c r="B107" i="15" s="1"/>
  <c r="E106" i="15"/>
  <c r="B106" i="15" s="1"/>
  <c r="J106" i="15" s="1"/>
  <c r="E105" i="15"/>
  <c r="B105" i="15" s="1"/>
  <c r="E104" i="15"/>
  <c r="B104" i="15" s="1"/>
  <c r="E103" i="15"/>
  <c r="B103" i="15" s="1"/>
  <c r="E102" i="15"/>
  <c r="B102" i="15" s="1"/>
  <c r="J102" i="15" s="1"/>
  <c r="E101" i="15"/>
  <c r="B101" i="15" s="1"/>
  <c r="E100" i="15"/>
  <c r="B100" i="15" s="1"/>
  <c r="M100" i="15" s="1"/>
  <c r="E99" i="15"/>
  <c r="B99" i="15" s="1"/>
  <c r="E98" i="15"/>
  <c r="B98" i="15" s="1"/>
  <c r="J98" i="15" s="1"/>
  <c r="E97" i="15"/>
  <c r="B97" i="15" s="1"/>
  <c r="E96" i="15"/>
  <c r="B96" i="15" s="1"/>
  <c r="E95" i="15"/>
  <c r="B95" i="15" s="1"/>
  <c r="E92" i="15"/>
  <c r="B92" i="15" s="1"/>
  <c r="E91" i="15"/>
  <c r="B91" i="15" s="1"/>
  <c r="M91" i="15" s="1"/>
  <c r="E90" i="15"/>
  <c r="B90" i="15" s="1"/>
  <c r="E89" i="15"/>
  <c r="B89" i="15" s="1"/>
  <c r="J89" i="15" s="1"/>
  <c r="E88" i="15"/>
  <c r="B88" i="15" s="1"/>
  <c r="E87" i="15"/>
  <c r="B87" i="15" s="1"/>
  <c r="E86" i="15"/>
  <c r="B86" i="15" s="1"/>
  <c r="E85" i="15"/>
  <c r="B85" i="15" s="1"/>
  <c r="J85" i="15" s="1"/>
  <c r="E84" i="15"/>
  <c r="B84" i="15" s="1"/>
  <c r="E83" i="15"/>
  <c r="B83" i="15"/>
  <c r="M83" i="15" s="1"/>
  <c r="E82" i="15"/>
  <c r="B82" i="15" s="1"/>
  <c r="E81" i="15"/>
  <c r="B81" i="15" s="1"/>
  <c r="J81" i="15" s="1"/>
  <c r="E80" i="15"/>
  <c r="B80" i="15"/>
  <c r="N80" i="15" s="1"/>
  <c r="E79" i="15"/>
  <c r="B79" i="15" s="1"/>
  <c r="E78" i="15"/>
  <c r="B78" i="15" s="1"/>
  <c r="E75" i="15"/>
  <c r="B75" i="15" s="1"/>
  <c r="E74" i="15"/>
  <c r="B74" i="15"/>
  <c r="M74" i="15" s="1"/>
  <c r="E73" i="15"/>
  <c r="B73" i="15" s="1"/>
  <c r="E72" i="15"/>
  <c r="B72" i="15" s="1"/>
  <c r="J72" i="15" s="1"/>
  <c r="E71" i="15"/>
  <c r="B71" i="15" s="1"/>
  <c r="E70" i="15"/>
  <c r="B70" i="15" s="1"/>
  <c r="E69" i="15"/>
  <c r="B69" i="15" s="1"/>
  <c r="E68" i="15"/>
  <c r="B68" i="15" s="1"/>
  <c r="J68" i="15" s="1"/>
  <c r="E67" i="15"/>
  <c r="B67" i="15" s="1"/>
  <c r="E66" i="15"/>
  <c r="B66" i="15" s="1"/>
  <c r="M66" i="15" s="1"/>
  <c r="E65" i="15"/>
  <c r="B65" i="15" s="1"/>
  <c r="E64" i="15"/>
  <c r="B64" i="15" s="1"/>
  <c r="J64" i="15" s="1"/>
  <c r="E63" i="15"/>
  <c r="B63" i="15" s="1"/>
  <c r="E62" i="15"/>
  <c r="B62" i="15" s="1"/>
  <c r="E61" i="15"/>
  <c r="B61" i="15" s="1"/>
  <c r="E58" i="15"/>
  <c r="B58" i="15" s="1"/>
  <c r="E57" i="15"/>
  <c r="B57" i="15" s="1"/>
  <c r="M57" i="15" s="1"/>
  <c r="E56" i="15"/>
  <c r="B56" i="15" s="1"/>
  <c r="E55" i="15"/>
  <c r="B55" i="15" s="1"/>
  <c r="J55" i="15" s="1"/>
  <c r="E54" i="15"/>
  <c r="B54" i="15" s="1"/>
  <c r="E53" i="15"/>
  <c r="B53" i="15" s="1"/>
  <c r="E52" i="15"/>
  <c r="B52" i="15" s="1"/>
  <c r="E51" i="15"/>
  <c r="B51" i="15"/>
  <c r="J51" i="15" s="1"/>
  <c r="E50" i="15"/>
  <c r="B50" i="15" s="1"/>
  <c r="E49" i="15"/>
  <c r="B49" i="15"/>
  <c r="M49" i="15" s="1"/>
  <c r="E48" i="15"/>
  <c r="B48" i="15" s="1"/>
  <c r="E47" i="15"/>
  <c r="B47" i="15" s="1"/>
  <c r="J47" i="15" s="1"/>
  <c r="E46" i="15"/>
  <c r="B46" i="15" s="1"/>
  <c r="E45" i="15"/>
  <c r="B45" i="15" s="1"/>
  <c r="E44" i="15"/>
  <c r="B44" i="15" s="1"/>
  <c r="E41" i="15"/>
  <c r="B41" i="15" s="1"/>
  <c r="E40" i="15"/>
  <c r="B40" i="15" s="1"/>
  <c r="E39" i="15"/>
  <c r="B39" i="15" s="1"/>
  <c r="E38" i="15"/>
  <c r="B38" i="15" s="1"/>
  <c r="J38" i="15" s="1"/>
  <c r="E37" i="15"/>
  <c r="B37" i="15" s="1"/>
  <c r="N37" i="15" s="1"/>
  <c r="E36" i="15"/>
  <c r="B36" i="15" s="1"/>
  <c r="E35" i="15"/>
  <c r="B35" i="15" s="1"/>
  <c r="E34" i="15"/>
  <c r="B34" i="15" s="1"/>
  <c r="J34" i="15" s="1"/>
  <c r="E33" i="15"/>
  <c r="B33" i="15" s="1"/>
  <c r="E32" i="15"/>
  <c r="B32" i="15" s="1"/>
  <c r="E31" i="15"/>
  <c r="B31" i="15" s="1"/>
  <c r="E30" i="15"/>
  <c r="B30" i="15" s="1"/>
  <c r="J30" i="15" s="1"/>
  <c r="E29" i="15"/>
  <c r="B29" i="15"/>
  <c r="N29" i="15" s="1"/>
  <c r="E28" i="15"/>
  <c r="B28" i="15" s="1"/>
  <c r="E27" i="15"/>
  <c r="B27" i="15" s="1"/>
  <c r="E17" i="16"/>
  <c r="B17" i="16" s="1"/>
  <c r="N17" i="16" s="1"/>
  <c r="E16" i="16"/>
  <c r="B16" i="16" s="1"/>
  <c r="M16" i="16" s="1"/>
  <c r="E15" i="16"/>
  <c r="B15" i="16" s="1"/>
  <c r="N15" i="16" s="1"/>
  <c r="E14" i="16"/>
  <c r="B14" i="16" s="1"/>
  <c r="M14" i="16" s="1"/>
  <c r="E13" i="16"/>
  <c r="B13" i="16" s="1"/>
  <c r="N13" i="16" s="1"/>
  <c r="E12" i="16"/>
  <c r="B12" i="16" s="1"/>
  <c r="M12" i="16" s="1"/>
  <c r="E11" i="16"/>
  <c r="B11" i="16" s="1"/>
  <c r="N11" i="16" s="1"/>
  <c r="E10" i="16"/>
  <c r="B10" i="16" s="1"/>
  <c r="E24" i="15"/>
  <c r="B24" i="15" s="1"/>
  <c r="N24" i="15" s="1"/>
  <c r="E23" i="15"/>
  <c r="B23" i="15" s="1"/>
  <c r="N23" i="15" s="1"/>
  <c r="E22" i="15"/>
  <c r="B22" i="15" s="1"/>
  <c r="E21" i="15"/>
  <c r="B21" i="15" s="1"/>
  <c r="E20" i="15"/>
  <c r="B20" i="15" s="1"/>
  <c r="E19" i="15"/>
  <c r="B19" i="15" s="1"/>
  <c r="J19" i="15" s="1"/>
  <c r="E18" i="15"/>
  <c r="B18" i="15" s="1"/>
  <c r="J18" i="15" s="1"/>
  <c r="E17" i="15"/>
  <c r="B17" i="15" s="1"/>
  <c r="M17" i="15" s="1"/>
  <c r="E16" i="15"/>
  <c r="B16" i="15" s="1"/>
  <c r="N16" i="15" s="1"/>
  <c r="E15" i="15"/>
  <c r="B15" i="15" s="1"/>
  <c r="N15" i="15" s="1"/>
  <c r="E14" i="15"/>
  <c r="B14" i="15" s="1"/>
  <c r="M14" i="15" s="1"/>
  <c r="E13" i="15"/>
  <c r="B13" i="15" s="1"/>
  <c r="M13" i="15" s="1"/>
  <c r="E12" i="15"/>
  <c r="B12" i="15" s="1"/>
  <c r="N12" i="15" s="1"/>
  <c r="E11" i="15"/>
  <c r="B11" i="15" s="1"/>
  <c r="J11" i="15" s="1"/>
  <c r="E10" i="15"/>
  <c r="B10" i="15" s="1"/>
  <c r="M10" i="15" s="1"/>
  <c r="J260" i="16" l="1"/>
  <c r="J114" i="16"/>
  <c r="J242" i="16"/>
  <c r="M74" i="16"/>
  <c r="L74" i="16" s="1"/>
  <c r="M306" i="16"/>
  <c r="J234" i="16"/>
  <c r="N367" i="16"/>
  <c r="L367" i="16" s="1"/>
  <c r="N290" i="16"/>
  <c r="J270" i="16"/>
  <c r="M264" i="16"/>
  <c r="L264" i="16" s="1"/>
  <c r="J335" i="16"/>
  <c r="J315" i="16"/>
  <c r="J274" i="16"/>
  <c r="J272" i="16"/>
  <c r="J266" i="16"/>
  <c r="M96" i="16"/>
  <c r="L96" i="16" s="1"/>
  <c r="M86" i="16"/>
  <c r="L86" i="16" s="1"/>
  <c r="J70" i="16"/>
  <c r="J21" i="16"/>
  <c r="N21" i="16"/>
  <c r="N351" i="16"/>
  <c r="L351" i="16" s="1"/>
  <c r="J403" i="16"/>
  <c r="J367" i="16"/>
  <c r="J351" i="16"/>
  <c r="N322" i="16"/>
  <c r="M280" i="16"/>
  <c r="L280" i="16" s="1"/>
  <c r="J276" i="16"/>
  <c r="J254" i="16"/>
  <c r="J66" i="16"/>
  <c r="J262" i="16"/>
  <c r="J256" i="16"/>
  <c r="J250" i="16"/>
  <c r="M242" i="16"/>
  <c r="L242" i="16" s="1"/>
  <c r="M124" i="16"/>
  <c r="L124" i="16" s="1"/>
  <c r="J106" i="16"/>
  <c r="J100" i="16"/>
  <c r="J331" i="16"/>
  <c r="M331" i="16"/>
  <c r="M11" i="16"/>
  <c r="L11" i="16" s="1"/>
  <c r="N252" i="16"/>
  <c r="J252" i="16"/>
  <c r="M252" i="16"/>
  <c r="N246" i="16"/>
  <c r="J246" i="16"/>
  <c r="M246" i="16"/>
  <c r="N236" i="16"/>
  <c r="J236" i="16"/>
  <c r="N90" i="16"/>
  <c r="J90" i="16"/>
  <c r="J347" i="16"/>
  <c r="M347" i="16"/>
  <c r="N347" i="16"/>
  <c r="N244" i="16"/>
  <c r="J244" i="16"/>
  <c r="N102" i="16"/>
  <c r="M102" i="16"/>
  <c r="M17" i="16"/>
  <c r="L17" i="16" s="1"/>
  <c r="N116" i="16"/>
  <c r="J116" i="16"/>
  <c r="M116" i="16"/>
  <c r="N92" i="16"/>
  <c r="J92" i="16"/>
  <c r="M92" i="16"/>
  <c r="M13" i="16"/>
  <c r="L13" i="16" s="1"/>
  <c r="M375" i="16"/>
  <c r="J375" i="16"/>
  <c r="M15" i="16"/>
  <c r="L15" i="16" s="1"/>
  <c r="J314" i="16"/>
  <c r="N314" i="16"/>
  <c r="N112" i="16"/>
  <c r="M112" i="16"/>
  <c r="J25" i="16"/>
  <c r="N25" i="16"/>
  <c r="J391" i="16"/>
  <c r="J383" i="16"/>
  <c r="M355" i="16"/>
  <c r="J323" i="16"/>
  <c r="J307" i="16"/>
  <c r="J291" i="16"/>
  <c r="J283" i="16"/>
  <c r="J280" i="16"/>
  <c r="M272" i="16"/>
  <c r="L272" i="16" s="1"/>
  <c r="J264" i="16"/>
  <c r="M256" i="16"/>
  <c r="L256" i="16" s="1"/>
  <c r="J240" i="16"/>
  <c r="J232" i="16"/>
  <c r="J124" i="16"/>
  <c r="J122" i="16"/>
  <c r="N81" i="16"/>
  <c r="J74" i="16"/>
  <c r="J62" i="16"/>
  <c r="N306" i="16"/>
  <c r="N282" i="16"/>
  <c r="M276" i="16"/>
  <c r="L276" i="16" s="1"/>
  <c r="M260" i="16"/>
  <c r="L260" i="16" s="1"/>
  <c r="M234" i="16"/>
  <c r="L234" i="16" s="1"/>
  <c r="M100" i="16"/>
  <c r="L100" i="16" s="1"/>
  <c r="M407" i="16"/>
  <c r="J407" i="16"/>
  <c r="M387" i="16"/>
  <c r="J387" i="16"/>
  <c r="M311" i="16"/>
  <c r="J311" i="16"/>
  <c r="N311" i="16"/>
  <c r="N94" i="16"/>
  <c r="J94" i="16"/>
  <c r="M94" i="16"/>
  <c r="J17" i="16"/>
  <c r="J16" i="16"/>
  <c r="J15" i="16"/>
  <c r="J14" i="16"/>
  <c r="J13" i="16"/>
  <c r="I13" i="16" s="1"/>
  <c r="J12" i="16"/>
  <c r="J11" i="16"/>
  <c r="M392" i="16"/>
  <c r="J392" i="16"/>
  <c r="N392" i="16"/>
  <c r="M384" i="16"/>
  <c r="L384" i="16" s="1"/>
  <c r="J384" i="16"/>
  <c r="M372" i="16"/>
  <c r="J372" i="16"/>
  <c r="N372" i="16"/>
  <c r="M364" i="16"/>
  <c r="N364" i="16"/>
  <c r="J364" i="16"/>
  <c r="M350" i="16"/>
  <c r="M343" i="16"/>
  <c r="J343" i="16"/>
  <c r="N343" i="16"/>
  <c r="J136" i="16"/>
  <c r="N136" i="16"/>
  <c r="M400" i="16"/>
  <c r="J400" i="16"/>
  <c r="N400" i="16"/>
  <c r="M396" i="16"/>
  <c r="J396" i="16"/>
  <c r="J77" i="16"/>
  <c r="N77" i="16"/>
  <c r="M404" i="16"/>
  <c r="N404" i="16"/>
  <c r="J404" i="16"/>
  <c r="N396" i="16"/>
  <c r="J371" i="16"/>
  <c r="M371" i="16"/>
  <c r="N371" i="16"/>
  <c r="M340" i="16"/>
  <c r="L340" i="16" s="1"/>
  <c r="J340" i="16"/>
  <c r="J334" i="16"/>
  <c r="M334" i="16"/>
  <c r="J326" i="16"/>
  <c r="N326" i="16"/>
  <c r="M326" i="16"/>
  <c r="M303" i="16"/>
  <c r="J303" i="16"/>
  <c r="N303" i="16"/>
  <c r="J286" i="16"/>
  <c r="N286" i="16"/>
  <c r="M286" i="16"/>
  <c r="J156" i="16"/>
  <c r="N156" i="16"/>
  <c r="N64" i="16"/>
  <c r="J64" i="16"/>
  <c r="J53" i="16"/>
  <c r="N53" i="16"/>
  <c r="J41" i="16"/>
  <c r="N41" i="16"/>
  <c r="N16" i="16"/>
  <c r="L16" i="16" s="1"/>
  <c r="N14" i="16"/>
  <c r="L14" i="16" s="1"/>
  <c r="N12" i="16"/>
  <c r="L12" i="16" s="1"/>
  <c r="M380" i="16"/>
  <c r="N380" i="16"/>
  <c r="J380" i="16"/>
  <c r="J342" i="16"/>
  <c r="M342" i="16"/>
  <c r="J395" i="16"/>
  <c r="N356" i="16"/>
  <c r="L356" i="16" s="1"/>
  <c r="J294" i="16"/>
  <c r="N294" i="16"/>
  <c r="L294" i="16" s="1"/>
  <c r="J152" i="16"/>
  <c r="N152" i="16"/>
  <c r="N144" i="16"/>
  <c r="N120" i="16"/>
  <c r="J120" i="16"/>
  <c r="M120" i="16"/>
  <c r="N56" i="16"/>
  <c r="J56" i="16"/>
  <c r="J37" i="16"/>
  <c r="N37" i="16"/>
  <c r="M327" i="16"/>
  <c r="L327" i="16" s="1"/>
  <c r="J327" i="16"/>
  <c r="J310" i="16"/>
  <c r="N310" i="16"/>
  <c r="L310" i="16" s="1"/>
  <c r="J302" i="16"/>
  <c r="N302" i="16"/>
  <c r="L302" i="16" s="1"/>
  <c r="M287" i="16"/>
  <c r="L287" i="16" s="1"/>
  <c r="J287" i="16"/>
  <c r="J225" i="16"/>
  <c r="N225" i="16"/>
  <c r="J164" i="16"/>
  <c r="N164" i="16"/>
  <c r="J132" i="16"/>
  <c r="N132" i="16"/>
  <c r="N126" i="16"/>
  <c r="L126" i="16" s="1"/>
  <c r="J126" i="16"/>
  <c r="N104" i="16"/>
  <c r="J104" i="16"/>
  <c r="M104" i="16"/>
  <c r="N375" i="16"/>
  <c r="J356" i="16"/>
  <c r="N355" i="16"/>
  <c r="N335" i="16"/>
  <c r="L335" i="16" s="1"/>
  <c r="M332" i="16"/>
  <c r="J332" i="16"/>
  <c r="N332" i="16"/>
  <c r="M295" i="16"/>
  <c r="L295" i="16" s="1"/>
  <c r="J295" i="16"/>
  <c r="J160" i="16"/>
  <c r="N160" i="16"/>
  <c r="J140" i="16"/>
  <c r="N140" i="16"/>
  <c r="N110" i="16"/>
  <c r="J110" i="16"/>
  <c r="M110" i="16"/>
  <c r="L110" i="16" s="1"/>
  <c r="N72" i="16"/>
  <c r="J72" i="16"/>
  <c r="J45" i="16"/>
  <c r="N45" i="16"/>
  <c r="N315" i="16"/>
  <c r="L315" i="16" s="1"/>
  <c r="M314" i="16"/>
  <c r="N283" i="16"/>
  <c r="L283" i="16" s="1"/>
  <c r="M282" i="16"/>
  <c r="L282" i="16" s="1"/>
  <c r="I282" i="16" s="1"/>
  <c r="M274" i="16"/>
  <c r="L274" i="16" s="1"/>
  <c r="M270" i="16"/>
  <c r="L270" i="16" s="1"/>
  <c r="M266" i="16"/>
  <c r="L266" i="16" s="1"/>
  <c r="M262" i="16"/>
  <c r="L262" i="16" s="1"/>
  <c r="M254" i="16"/>
  <c r="L254" i="16" s="1"/>
  <c r="M250" i="16"/>
  <c r="L250" i="16" s="1"/>
  <c r="M122" i="16"/>
  <c r="L122" i="16" s="1"/>
  <c r="J112" i="16"/>
  <c r="M106" i="16"/>
  <c r="L106" i="16" s="1"/>
  <c r="J102" i="16"/>
  <c r="J96" i="16"/>
  <c r="M90" i="16"/>
  <c r="J86" i="16"/>
  <c r="I86" i="16" s="1"/>
  <c r="J60" i="16"/>
  <c r="N331" i="16"/>
  <c r="N323" i="16"/>
  <c r="L323" i="16" s="1"/>
  <c r="M322" i="16"/>
  <c r="L322" i="16" s="1"/>
  <c r="I322" i="16" s="1"/>
  <c r="N307" i="16"/>
  <c r="L307" i="16" s="1"/>
  <c r="N291" i="16"/>
  <c r="L291" i="16" s="1"/>
  <c r="M290" i="16"/>
  <c r="L290" i="16" s="1"/>
  <c r="I290" i="16" s="1"/>
  <c r="M244" i="16"/>
  <c r="M240" i="16"/>
  <c r="L240" i="16" s="1"/>
  <c r="M236" i="16"/>
  <c r="L236" i="16" s="1"/>
  <c r="M232" i="16"/>
  <c r="L232" i="16" s="1"/>
  <c r="M114" i="16"/>
  <c r="L114" i="16" s="1"/>
  <c r="N85" i="16"/>
  <c r="N33" i="16"/>
  <c r="N381" i="16"/>
  <c r="J381" i="16"/>
  <c r="N365" i="16"/>
  <c r="J365" i="16"/>
  <c r="M365" i="16"/>
  <c r="L365" i="16" s="1"/>
  <c r="M31" i="16"/>
  <c r="L31" i="16" s="1"/>
  <c r="N31" i="16"/>
  <c r="J31" i="16"/>
  <c r="N373" i="16"/>
  <c r="J373" i="16"/>
  <c r="M373" i="16"/>
  <c r="N345" i="16"/>
  <c r="M345" i="16"/>
  <c r="J345" i="16"/>
  <c r="N397" i="16"/>
  <c r="L397" i="16" s="1"/>
  <c r="J397" i="16"/>
  <c r="J386" i="16"/>
  <c r="M386" i="16"/>
  <c r="N386" i="16"/>
  <c r="J363" i="16"/>
  <c r="M363" i="16"/>
  <c r="L363" i="16" s="1"/>
  <c r="N363" i="16"/>
  <c r="M352" i="16"/>
  <c r="N352" i="16"/>
  <c r="J352" i="16"/>
  <c r="J330" i="16"/>
  <c r="M330" i="16"/>
  <c r="N330" i="16"/>
  <c r="J402" i="16"/>
  <c r="M402" i="16"/>
  <c r="N402" i="16"/>
  <c r="N405" i="16"/>
  <c r="L405" i="16" s="1"/>
  <c r="J405" i="16"/>
  <c r="J394" i="16"/>
  <c r="M394" i="16"/>
  <c r="N394" i="16"/>
  <c r="M381" i="16"/>
  <c r="L381" i="16" s="1"/>
  <c r="J366" i="16"/>
  <c r="N366" i="16"/>
  <c r="M366" i="16"/>
  <c r="N357" i="16"/>
  <c r="J357" i="16"/>
  <c r="M357" i="16"/>
  <c r="N401" i="16"/>
  <c r="M401" i="16"/>
  <c r="N393" i="16"/>
  <c r="M393" i="16"/>
  <c r="N385" i="16"/>
  <c r="M385" i="16"/>
  <c r="J370" i="16"/>
  <c r="M370" i="16"/>
  <c r="M360" i="16"/>
  <c r="N360" i="16"/>
  <c r="J360" i="16"/>
  <c r="N353" i="16"/>
  <c r="M353" i="16"/>
  <c r="N333" i="16"/>
  <c r="J333" i="16"/>
  <c r="N403" i="16"/>
  <c r="L403" i="16" s="1"/>
  <c r="N395" i="16"/>
  <c r="L395" i="16" s="1"/>
  <c r="N387" i="16"/>
  <c r="N377" i="16"/>
  <c r="M377" i="16"/>
  <c r="M376" i="16"/>
  <c r="J376" i="16"/>
  <c r="J374" i="16"/>
  <c r="N374" i="16"/>
  <c r="N361" i="16"/>
  <c r="M361" i="16"/>
  <c r="J346" i="16"/>
  <c r="M346" i="16"/>
  <c r="L346" i="16" s="1"/>
  <c r="N341" i="16"/>
  <c r="L341" i="16" s="1"/>
  <c r="J341" i="16"/>
  <c r="M336" i="16"/>
  <c r="N336" i="16"/>
  <c r="J336" i="16"/>
  <c r="N325" i="16"/>
  <c r="J325" i="16"/>
  <c r="M325" i="16"/>
  <c r="N321" i="16"/>
  <c r="J321" i="16"/>
  <c r="M321" i="16"/>
  <c r="N317" i="16"/>
  <c r="J317" i="16"/>
  <c r="M317" i="16"/>
  <c r="N313" i="16"/>
  <c r="J313" i="16"/>
  <c r="M313" i="16"/>
  <c r="N305" i="16"/>
  <c r="J305" i="16"/>
  <c r="M305" i="16"/>
  <c r="N301" i="16"/>
  <c r="J301" i="16"/>
  <c r="M301" i="16"/>
  <c r="N297" i="16"/>
  <c r="J297" i="16"/>
  <c r="M297" i="16"/>
  <c r="N293" i="16"/>
  <c r="J293" i="16"/>
  <c r="M293" i="16"/>
  <c r="N285" i="16"/>
  <c r="J285" i="16"/>
  <c r="M285" i="16"/>
  <c r="N407" i="16"/>
  <c r="J406" i="16"/>
  <c r="N406" i="16"/>
  <c r="L406" i="16" s="1"/>
  <c r="N391" i="16"/>
  <c r="L391" i="16" s="1"/>
  <c r="J390" i="16"/>
  <c r="N390" i="16"/>
  <c r="L390" i="16" s="1"/>
  <c r="N383" i="16"/>
  <c r="L383" i="16" s="1"/>
  <c r="J382" i="16"/>
  <c r="N382" i="16"/>
  <c r="L382" i="16" s="1"/>
  <c r="N376" i="16"/>
  <c r="M374" i="16"/>
  <c r="L374" i="16" s="1"/>
  <c r="N370" i="16"/>
  <c r="J362" i="16"/>
  <c r="I362" i="16" s="1"/>
  <c r="M362" i="16"/>
  <c r="L362" i="16" s="1"/>
  <c r="J354" i="16"/>
  <c r="M354" i="16"/>
  <c r="L354" i="16" s="1"/>
  <c r="M344" i="16"/>
  <c r="N344" i="16"/>
  <c r="J344" i="16"/>
  <c r="N337" i="16"/>
  <c r="M337" i="16"/>
  <c r="M333" i="16"/>
  <c r="N350" i="16"/>
  <c r="N342" i="16"/>
  <c r="N334" i="16"/>
  <c r="M324" i="16"/>
  <c r="N324" i="16"/>
  <c r="M320" i="16"/>
  <c r="N320" i="16"/>
  <c r="M316" i="16"/>
  <c r="N316" i="16"/>
  <c r="M312" i="16"/>
  <c r="N312" i="16"/>
  <c r="M304" i="16"/>
  <c r="N304" i="16"/>
  <c r="M300" i="16"/>
  <c r="N300" i="16"/>
  <c r="M296" i="16"/>
  <c r="N296" i="16"/>
  <c r="M292" i="16"/>
  <c r="N292" i="16"/>
  <c r="M284" i="16"/>
  <c r="N284" i="16"/>
  <c r="M230" i="16"/>
  <c r="N230" i="16"/>
  <c r="J230" i="16"/>
  <c r="N143" i="16"/>
  <c r="J143" i="16"/>
  <c r="M143" i="16"/>
  <c r="M227" i="16"/>
  <c r="N227" i="16"/>
  <c r="J227" i="16"/>
  <c r="N224" i="16"/>
  <c r="L224" i="16" s="1"/>
  <c r="J224" i="16"/>
  <c r="M137" i="16"/>
  <c r="N137" i="16"/>
  <c r="J137" i="16"/>
  <c r="M130" i="16"/>
  <c r="N130" i="16"/>
  <c r="J130" i="16"/>
  <c r="N80" i="16"/>
  <c r="J80" i="16"/>
  <c r="M80" i="16"/>
  <c r="M231" i="16"/>
  <c r="J231" i="16"/>
  <c r="N223" i="16"/>
  <c r="J223" i="16"/>
  <c r="M223" i="16"/>
  <c r="N221" i="16"/>
  <c r="J221" i="16"/>
  <c r="M221" i="16"/>
  <c r="N217" i="16"/>
  <c r="J217" i="16"/>
  <c r="M217" i="16"/>
  <c r="N215" i="16"/>
  <c r="J215" i="16"/>
  <c r="M215" i="16"/>
  <c r="N213" i="16"/>
  <c r="J213" i="16"/>
  <c r="M213" i="16"/>
  <c r="N211" i="16"/>
  <c r="J211" i="16"/>
  <c r="M211" i="16"/>
  <c r="N207" i="16"/>
  <c r="J207" i="16"/>
  <c r="M207" i="16"/>
  <c r="N205" i="16"/>
  <c r="J205" i="16"/>
  <c r="M205" i="16"/>
  <c r="L205" i="16" s="1"/>
  <c r="N203" i="16"/>
  <c r="J203" i="16"/>
  <c r="M203" i="16"/>
  <c r="N201" i="16"/>
  <c r="J201" i="16"/>
  <c r="M201" i="16"/>
  <c r="N197" i="16"/>
  <c r="J197" i="16"/>
  <c r="M197" i="16"/>
  <c r="L197" i="16" s="1"/>
  <c r="N195" i="16"/>
  <c r="J195" i="16"/>
  <c r="M195" i="16"/>
  <c r="N193" i="16"/>
  <c r="J193" i="16"/>
  <c r="M193" i="16"/>
  <c r="N191" i="16"/>
  <c r="J191" i="16"/>
  <c r="M191" i="16"/>
  <c r="N187" i="16"/>
  <c r="J187" i="16"/>
  <c r="M187" i="16"/>
  <c r="N185" i="16"/>
  <c r="J185" i="16"/>
  <c r="M185" i="16"/>
  <c r="N183" i="16"/>
  <c r="J183" i="16"/>
  <c r="M183" i="16"/>
  <c r="N181" i="16"/>
  <c r="J181" i="16"/>
  <c r="M181" i="16"/>
  <c r="N177" i="16"/>
  <c r="J177" i="16"/>
  <c r="M177" i="16"/>
  <c r="N175" i="16"/>
  <c r="J175" i="16"/>
  <c r="M175" i="16"/>
  <c r="N173" i="16"/>
  <c r="J173" i="16"/>
  <c r="M173" i="16"/>
  <c r="L173" i="16" s="1"/>
  <c r="N171" i="16"/>
  <c r="J171" i="16"/>
  <c r="M171" i="16"/>
  <c r="N167" i="16"/>
  <c r="J167" i="16"/>
  <c r="M167" i="16"/>
  <c r="M153" i="16"/>
  <c r="N153" i="16"/>
  <c r="J153" i="16"/>
  <c r="M146" i="16"/>
  <c r="N146" i="16"/>
  <c r="J146" i="16"/>
  <c r="J281" i="16"/>
  <c r="M281" i="16"/>
  <c r="L281" i="16" s="1"/>
  <c r="J277" i="16"/>
  <c r="M277" i="16"/>
  <c r="L277" i="16" s="1"/>
  <c r="M275" i="16"/>
  <c r="L275" i="16" s="1"/>
  <c r="J275" i="16"/>
  <c r="I275" i="16" s="1"/>
  <c r="J273" i="16"/>
  <c r="M273" i="16"/>
  <c r="L273" i="16" s="1"/>
  <c r="M271" i="16"/>
  <c r="L271" i="16" s="1"/>
  <c r="J271" i="16"/>
  <c r="I271" i="16" s="1"/>
  <c r="M267" i="16"/>
  <c r="L267" i="16" s="1"/>
  <c r="J267" i="16"/>
  <c r="I267" i="16" s="1"/>
  <c r="J265" i="16"/>
  <c r="M265" i="16"/>
  <c r="L265" i="16" s="1"/>
  <c r="M263" i="16"/>
  <c r="L263" i="16" s="1"/>
  <c r="J263" i="16"/>
  <c r="J261" i="16"/>
  <c r="M261" i="16"/>
  <c r="L261" i="16" s="1"/>
  <c r="J257" i="16"/>
  <c r="M257" i="16"/>
  <c r="L257" i="16" s="1"/>
  <c r="M255" i="16"/>
  <c r="L255" i="16" s="1"/>
  <c r="J255" i="16"/>
  <c r="I255" i="16" s="1"/>
  <c r="J253" i="16"/>
  <c r="M253" i="16"/>
  <c r="L253" i="16" s="1"/>
  <c r="M251" i="16"/>
  <c r="L251" i="16" s="1"/>
  <c r="J251" i="16"/>
  <c r="I251" i="16" s="1"/>
  <c r="M247" i="16"/>
  <c r="L247" i="16" s="1"/>
  <c r="J247" i="16"/>
  <c r="I247" i="16" s="1"/>
  <c r="J245" i="16"/>
  <c r="M245" i="16"/>
  <c r="L245" i="16" s="1"/>
  <c r="M243" i="16"/>
  <c r="L243" i="16" s="1"/>
  <c r="J243" i="16"/>
  <c r="J241" i="16"/>
  <c r="M241" i="16"/>
  <c r="L241" i="16" s="1"/>
  <c r="J237" i="16"/>
  <c r="M237" i="16"/>
  <c r="L237" i="16" s="1"/>
  <c r="M235" i="16"/>
  <c r="L235" i="16" s="1"/>
  <c r="J235" i="16"/>
  <c r="I235" i="16" s="1"/>
  <c r="J233" i="16"/>
  <c r="M233" i="16"/>
  <c r="L233" i="16" s="1"/>
  <c r="N231" i="16"/>
  <c r="M226" i="16"/>
  <c r="N226" i="16"/>
  <c r="M162" i="16"/>
  <c r="N162" i="16"/>
  <c r="J162" i="16"/>
  <c r="N127" i="16"/>
  <c r="J127" i="16"/>
  <c r="M127" i="16"/>
  <c r="M225" i="16"/>
  <c r="L225" i="16" s="1"/>
  <c r="M222" i="16"/>
  <c r="L222" i="16" s="1"/>
  <c r="J222" i="16"/>
  <c r="J220" i="16"/>
  <c r="M220" i="16"/>
  <c r="L220" i="16" s="1"/>
  <c r="J216" i="16"/>
  <c r="M216" i="16"/>
  <c r="L216" i="16" s="1"/>
  <c r="M214" i="16"/>
  <c r="L214" i="16" s="1"/>
  <c r="J214" i="16"/>
  <c r="J212" i="16"/>
  <c r="M212" i="16"/>
  <c r="L212" i="16" s="1"/>
  <c r="M210" i="16"/>
  <c r="L210" i="16" s="1"/>
  <c r="J210" i="16"/>
  <c r="M206" i="16"/>
  <c r="L206" i="16" s="1"/>
  <c r="J206" i="16"/>
  <c r="J204" i="16"/>
  <c r="M204" i="16"/>
  <c r="L204" i="16" s="1"/>
  <c r="M202" i="16"/>
  <c r="L202" i="16" s="1"/>
  <c r="J202" i="16"/>
  <c r="J200" i="16"/>
  <c r="M200" i="16"/>
  <c r="L200" i="16" s="1"/>
  <c r="J196" i="16"/>
  <c r="M196" i="16"/>
  <c r="L196" i="16" s="1"/>
  <c r="M194" i="16"/>
  <c r="L194" i="16" s="1"/>
  <c r="J194" i="16"/>
  <c r="J192" i="16"/>
  <c r="M192" i="16"/>
  <c r="L192" i="16" s="1"/>
  <c r="M190" i="16"/>
  <c r="L190" i="16" s="1"/>
  <c r="J190" i="16"/>
  <c r="M186" i="16"/>
  <c r="L186" i="16" s="1"/>
  <c r="J186" i="16"/>
  <c r="J184" i="16"/>
  <c r="M184" i="16"/>
  <c r="L184" i="16" s="1"/>
  <c r="M182" i="16"/>
  <c r="L182" i="16" s="1"/>
  <c r="J182" i="16"/>
  <c r="J180" i="16"/>
  <c r="M180" i="16"/>
  <c r="L180" i="16" s="1"/>
  <c r="J176" i="16"/>
  <c r="M176" i="16"/>
  <c r="L176" i="16" s="1"/>
  <c r="M174" i="16"/>
  <c r="L174" i="16" s="1"/>
  <c r="J174" i="16"/>
  <c r="J172" i="16"/>
  <c r="M172" i="16"/>
  <c r="L172" i="16" s="1"/>
  <c r="M170" i="16"/>
  <c r="L170" i="16" s="1"/>
  <c r="J170" i="16"/>
  <c r="M166" i="16"/>
  <c r="L166" i="16" s="1"/>
  <c r="J166" i="16"/>
  <c r="N163" i="16"/>
  <c r="L163" i="16" s="1"/>
  <c r="J163" i="16"/>
  <c r="M157" i="16"/>
  <c r="N157" i="16"/>
  <c r="M150" i="16"/>
  <c r="N150" i="16"/>
  <c r="J150" i="16"/>
  <c r="N147" i="16"/>
  <c r="L147" i="16" s="1"/>
  <c r="J147" i="16"/>
  <c r="M141" i="16"/>
  <c r="N141" i="16"/>
  <c r="M134" i="16"/>
  <c r="N134" i="16"/>
  <c r="J134" i="16"/>
  <c r="N131" i="16"/>
  <c r="L131" i="16" s="1"/>
  <c r="J131" i="16"/>
  <c r="J125" i="16"/>
  <c r="M125" i="16"/>
  <c r="J121" i="16"/>
  <c r="M121" i="16"/>
  <c r="J117" i="16"/>
  <c r="M117" i="16"/>
  <c r="J113" i="16"/>
  <c r="M113" i="16"/>
  <c r="J105" i="16"/>
  <c r="M105" i="16"/>
  <c r="J101" i="16"/>
  <c r="M101" i="16"/>
  <c r="J97" i="16"/>
  <c r="M97" i="16"/>
  <c r="J93" i="16"/>
  <c r="M93" i="16"/>
  <c r="M161" i="16"/>
  <c r="N161" i="16"/>
  <c r="M154" i="16"/>
  <c r="N154" i="16"/>
  <c r="J154" i="16"/>
  <c r="N151" i="16"/>
  <c r="L151" i="16" s="1"/>
  <c r="J151" i="16"/>
  <c r="M145" i="16"/>
  <c r="N145" i="16"/>
  <c r="N135" i="16"/>
  <c r="L135" i="16" s="1"/>
  <c r="J135" i="16"/>
  <c r="M83" i="16"/>
  <c r="N83" i="16"/>
  <c r="J83" i="16"/>
  <c r="M165" i="16"/>
  <c r="N165" i="16"/>
  <c r="N155" i="16"/>
  <c r="L155" i="16" s="1"/>
  <c r="J155" i="16"/>
  <c r="M142" i="16"/>
  <c r="N142" i="16"/>
  <c r="J142" i="16"/>
  <c r="M133" i="16"/>
  <c r="N133" i="16"/>
  <c r="N125" i="16"/>
  <c r="M123" i="16"/>
  <c r="L123" i="16" s="1"/>
  <c r="J123" i="16"/>
  <c r="N121" i="16"/>
  <c r="N117" i="16"/>
  <c r="M115" i="16"/>
  <c r="L115" i="16" s="1"/>
  <c r="J115" i="16"/>
  <c r="N113" i="16"/>
  <c r="M111" i="16"/>
  <c r="L111" i="16" s="1"/>
  <c r="J111" i="16"/>
  <c r="M107" i="16"/>
  <c r="L107" i="16" s="1"/>
  <c r="J107" i="16"/>
  <c r="N105" i="16"/>
  <c r="M103" i="16"/>
  <c r="L103" i="16" s="1"/>
  <c r="J103" i="16"/>
  <c r="N101" i="16"/>
  <c r="N97" i="16"/>
  <c r="M95" i="16"/>
  <c r="L95" i="16" s="1"/>
  <c r="J95" i="16"/>
  <c r="N93" i="16"/>
  <c r="M91" i="16"/>
  <c r="L91" i="16" s="1"/>
  <c r="J91" i="16"/>
  <c r="M87" i="16"/>
  <c r="L87" i="16" s="1"/>
  <c r="J87" i="16"/>
  <c r="M164" i="16"/>
  <c r="L164" i="16" s="1"/>
  <c r="M160" i="16"/>
  <c r="L160" i="16" s="1"/>
  <c r="M156" i="16"/>
  <c r="L156" i="16" s="1"/>
  <c r="M152" i="16"/>
  <c r="M144" i="16"/>
  <c r="M140" i="16"/>
  <c r="M136" i="16"/>
  <c r="M132" i="16"/>
  <c r="N84" i="16"/>
  <c r="L84" i="16" s="1"/>
  <c r="J84" i="16"/>
  <c r="M54" i="16"/>
  <c r="N54" i="16"/>
  <c r="J54" i="16"/>
  <c r="M47" i="16"/>
  <c r="N47" i="16"/>
  <c r="J47" i="16"/>
  <c r="M82" i="16"/>
  <c r="N82" i="16"/>
  <c r="M75" i="16"/>
  <c r="N75" i="16"/>
  <c r="J75" i="16"/>
  <c r="N76" i="16"/>
  <c r="L76" i="16" s="1"/>
  <c r="J76" i="16"/>
  <c r="N44" i="16"/>
  <c r="J44" i="16"/>
  <c r="M44" i="16"/>
  <c r="M22" i="16"/>
  <c r="N22" i="16"/>
  <c r="J22" i="16"/>
  <c r="M85" i="16"/>
  <c r="L85" i="16" s="1"/>
  <c r="I85" i="16" s="1"/>
  <c r="M81" i="16"/>
  <c r="M77" i="16"/>
  <c r="L77" i="16" s="1"/>
  <c r="M51" i="16"/>
  <c r="N51" i="16"/>
  <c r="J51" i="16"/>
  <c r="M42" i="16"/>
  <c r="N42" i="16"/>
  <c r="M35" i="16"/>
  <c r="N35" i="16"/>
  <c r="J35" i="16"/>
  <c r="N32" i="16"/>
  <c r="L32" i="16" s="1"/>
  <c r="J32" i="16"/>
  <c r="M26" i="16"/>
  <c r="N26" i="16"/>
  <c r="J73" i="16"/>
  <c r="M73" i="16"/>
  <c r="L73" i="16" s="1"/>
  <c r="M71" i="16"/>
  <c r="L71" i="16" s="1"/>
  <c r="J71" i="16"/>
  <c r="I71" i="16" s="1"/>
  <c r="M67" i="16"/>
  <c r="L67" i="16" s="1"/>
  <c r="J67" i="16"/>
  <c r="J65" i="16"/>
  <c r="M65" i="16"/>
  <c r="L65" i="16" s="1"/>
  <c r="M63" i="16"/>
  <c r="L63" i="16" s="1"/>
  <c r="J63" i="16"/>
  <c r="J61" i="16"/>
  <c r="M61" i="16"/>
  <c r="L61" i="16" s="1"/>
  <c r="J57" i="16"/>
  <c r="M57" i="16"/>
  <c r="L57" i="16" s="1"/>
  <c r="M55" i="16"/>
  <c r="L55" i="16" s="1"/>
  <c r="J55" i="16"/>
  <c r="I55" i="16" s="1"/>
  <c r="N52" i="16"/>
  <c r="L52" i="16" s="1"/>
  <c r="J52" i="16"/>
  <c r="M46" i="16"/>
  <c r="N46" i="16"/>
  <c r="N36" i="16"/>
  <c r="L36" i="16" s="1"/>
  <c r="J36" i="16"/>
  <c r="M30" i="16"/>
  <c r="N30" i="16"/>
  <c r="M23" i="16"/>
  <c r="N23" i="16"/>
  <c r="J23" i="16"/>
  <c r="N20" i="16"/>
  <c r="L20" i="16" s="1"/>
  <c r="J20" i="16"/>
  <c r="I20" i="16" s="1"/>
  <c r="M72" i="16"/>
  <c r="M70" i="16"/>
  <c r="L70" i="16" s="1"/>
  <c r="M66" i="16"/>
  <c r="L66" i="16" s="1"/>
  <c r="M64" i="16"/>
  <c r="M62" i="16"/>
  <c r="L62" i="16" s="1"/>
  <c r="M60" i="16"/>
  <c r="L60" i="16" s="1"/>
  <c r="M56" i="16"/>
  <c r="M50" i="16"/>
  <c r="N50" i="16"/>
  <c r="M43" i="16"/>
  <c r="N43" i="16"/>
  <c r="J43" i="16"/>
  <c r="N40" i="16"/>
  <c r="L40" i="16" s="1"/>
  <c r="J40" i="16"/>
  <c r="M34" i="16"/>
  <c r="N34" i="16"/>
  <c r="M27" i="16"/>
  <c r="N27" i="16"/>
  <c r="J27" i="16"/>
  <c r="N24" i="16"/>
  <c r="L24" i="16" s="1"/>
  <c r="J24" i="16"/>
  <c r="M53" i="16"/>
  <c r="M45" i="16"/>
  <c r="M41" i="16"/>
  <c r="L41" i="16" s="1"/>
  <c r="M37" i="16"/>
  <c r="L37" i="16" s="1"/>
  <c r="M33" i="16"/>
  <c r="M25" i="16"/>
  <c r="M21" i="16"/>
  <c r="M117" i="15"/>
  <c r="N117" i="15"/>
  <c r="N17" i="15"/>
  <c r="L17" i="15" s="1"/>
  <c r="N74" i="15"/>
  <c r="L74" i="15" s="1"/>
  <c r="M15" i="15"/>
  <c r="L15" i="15" s="1"/>
  <c r="N88" i="15"/>
  <c r="J88" i="15"/>
  <c r="J29" i="15"/>
  <c r="N18" i="15"/>
  <c r="J14" i="15"/>
  <c r="M12" i="15"/>
  <c r="L12" i="15" s="1"/>
  <c r="N49" i="15"/>
  <c r="L49" i="15" s="1"/>
  <c r="L117" i="15"/>
  <c r="M23" i="15"/>
  <c r="L23" i="15" s="1"/>
  <c r="J17" i="15"/>
  <c r="J12" i="15"/>
  <c r="N108" i="15"/>
  <c r="L108" i="15" s="1"/>
  <c r="N33" i="15"/>
  <c r="J33" i="15"/>
  <c r="M20" i="15"/>
  <c r="J20" i="15"/>
  <c r="N20" i="15"/>
  <c r="M70" i="15"/>
  <c r="N70" i="15"/>
  <c r="N84" i="15"/>
  <c r="J84" i="15"/>
  <c r="M87" i="15"/>
  <c r="J87" i="15"/>
  <c r="N87" i="15"/>
  <c r="N92" i="15"/>
  <c r="J92" i="15"/>
  <c r="M104" i="15"/>
  <c r="N104" i="15"/>
  <c r="M121" i="15"/>
  <c r="N121" i="15"/>
  <c r="M45" i="15"/>
  <c r="N45" i="15"/>
  <c r="M79" i="15"/>
  <c r="N79" i="15"/>
  <c r="J79" i="15"/>
  <c r="M113" i="15"/>
  <c r="N113" i="15"/>
  <c r="M21" i="15"/>
  <c r="N21" i="15"/>
  <c r="J21" i="15"/>
  <c r="N41" i="15"/>
  <c r="J41" i="15"/>
  <c r="M22" i="15"/>
  <c r="N22" i="15"/>
  <c r="J22" i="15"/>
  <c r="M53" i="15"/>
  <c r="N53" i="15"/>
  <c r="M62" i="15"/>
  <c r="N62" i="15"/>
  <c r="M96" i="15"/>
  <c r="N96" i="15"/>
  <c r="N91" i="15"/>
  <c r="L91" i="15" s="1"/>
  <c r="J23" i="15"/>
  <c r="N19" i="15"/>
  <c r="M18" i="15"/>
  <c r="L18" i="15" s="1"/>
  <c r="I18" i="15" s="1"/>
  <c r="J15" i="15"/>
  <c r="I15" i="15" s="1"/>
  <c r="N11" i="15"/>
  <c r="J83" i="15"/>
  <c r="N13" i="15"/>
  <c r="L13" i="15" s="1"/>
  <c r="N57" i="15"/>
  <c r="L57" i="15" s="1"/>
  <c r="N66" i="15"/>
  <c r="L66" i="15" s="1"/>
  <c r="J80" i="15"/>
  <c r="N83" i="15"/>
  <c r="L83" i="15" s="1"/>
  <c r="N100" i="15"/>
  <c r="L100" i="15" s="1"/>
  <c r="N125" i="15"/>
  <c r="L125" i="15" s="1"/>
  <c r="M24" i="15"/>
  <c r="L24" i="15" s="1"/>
  <c r="M16" i="15"/>
  <c r="L16" i="15" s="1"/>
  <c r="J13" i="15"/>
  <c r="J24" i="15"/>
  <c r="M19" i="15"/>
  <c r="L19" i="15" s="1"/>
  <c r="I19" i="15" s="1"/>
  <c r="J16" i="15"/>
  <c r="I16" i="15" s="1"/>
  <c r="N14" i="15"/>
  <c r="L14" i="15" s="1"/>
  <c r="M11" i="15"/>
  <c r="L11" i="15" s="1"/>
  <c r="I11" i="15" s="1"/>
  <c r="J37" i="15"/>
  <c r="J91" i="15"/>
  <c r="J120" i="15"/>
  <c r="N120" i="15"/>
  <c r="M120" i="15"/>
  <c r="N122" i="15"/>
  <c r="M122" i="15"/>
  <c r="J122" i="15"/>
  <c r="J116" i="15"/>
  <c r="N116" i="15"/>
  <c r="M116" i="15"/>
  <c r="N118" i="15"/>
  <c r="M118" i="15"/>
  <c r="J118" i="15"/>
  <c r="M112" i="15"/>
  <c r="J112" i="15"/>
  <c r="N112" i="15"/>
  <c r="N114" i="15"/>
  <c r="J114" i="15"/>
  <c r="M114" i="15"/>
  <c r="M124" i="15"/>
  <c r="J124" i="15"/>
  <c r="N124" i="15"/>
  <c r="N126" i="15"/>
  <c r="M126" i="15"/>
  <c r="J126" i="15"/>
  <c r="J113" i="15"/>
  <c r="M115" i="15"/>
  <c r="J117" i="15"/>
  <c r="M119" i="15"/>
  <c r="J121" i="15"/>
  <c r="M123" i="15"/>
  <c r="J125" i="15"/>
  <c r="N115" i="15"/>
  <c r="N119" i="15"/>
  <c r="N123" i="15"/>
  <c r="J103" i="15"/>
  <c r="N103" i="15"/>
  <c r="M103" i="15"/>
  <c r="N105" i="15"/>
  <c r="J105" i="15"/>
  <c r="M105" i="15"/>
  <c r="J99" i="15"/>
  <c r="N99" i="15"/>
  <c r="M99" i="15"/>
  <c r="N101" i="15"/>
  <c r="M101" i="15"/>
  <c r="J101" i="15"/>
  <c r="M95" i="15"/>
  <c r="J95" i="15"/>
  <c r="N95" i="15"/>
  <c r="N97" i="15"/>
  <c r="M97" i="15"/>
  <c r="J97" i="15"/>
  <c r="M107" i="15"/>
  <c r="J107" i="15"/>
  <c r="N107" i="15"/>
  <c r="N109" i="15"/>
  <c r="M109" i="15"/>
  <c r="J109" i="15"/>
  <c r="J96" i="15"/>
  <c r="M98" i="15"/>
  <c r="J100" i="15"/>
  <c r="M102" i="15"/>
  <c r="J104" i="15"/>
  <c r="M106" i="15"/>
  <c r="J108" i="15"/>
  <c r="N98" i="15"/>
  <c r="N102" i="15"/>
  <c r="N106" i="15"/>
  <c r="J86" i="15"/>
  <c r="N86" i="15"/>
  <c r="M86" i="15"/>
  <c r="J82" i="15"/>
  <c r="N82" i="15"/>
  <c r="M82" i="15"/>
  <c r="J78" i="15"/>
  <c r="N78" i="15"/>
  <c r="M78" i="15"/>
  <c r="J90" i="15"/>
  <c r="N90" i="15"/>
  <c r="M90" i="15"/>
  <c r="L90" i="15" s="1"/>
  <c r="M81" i="15"/>
  <c r="M85" i="15"/>
  <c r="M89" i="15"/>
  <c r="M80" i="15"/>
  <c r="L80" i="15" s="1"/>
  <c r="N81" i="15"/>
  <c r="M84" i="15"/>
  <c r="N85" i="15"/>
  <c r="M88" i="15"/>
  <c r="L88" i="15" s="1"/>
  <c r="I88" i="15" s="1"/>
  <c r="N89" i="15"/>
  <c r="M92" i="15"/>
  <c r="L92" i="15" s="1"/>
  <c r="M69" i="15"/>
  <c r="J69" i="15"/>
  <c r="N69" i="15"/>
  <c r="N71" i="15"/>
  <c r="J71" i="15"/>
  <c r="M71" i="15"/>
  <c r="J65" i="15"/>
  <c r="N65" i="15"/>
  <c r="M65" i="15"/>
  <c r="N67" i="15"/>
  <c r="J67" i="15"/>
  <c r="M67" i="15"/>
  <c r="J61" i="15"/>
  <c r="N61" i="15"/>
  <c r="M61" i="15"/>
  <c r="N63" i="15"/>
  <c r="M63" i="15"/>
  <c r="J63" i="15"/>
  <c r="M73" i="15"/>
  <c r="J73" i="15"/>
  <c r="N73" i="15"/>
  <c r="N75" i="15"/>
  <c r="M75" i="15"/>
  <c r="J75" i="15"/>
  <c r="J62" i="15"/>
  <c r="M64" i="15"/>
  <c r="J66" i="15"/>
  <c r="M68" i="15"/>
  <c r="J70" i="15"/>
  <c r="M72" i="15"/>
  <c r="J74" i="15"/>
  <c r="N64" i="15"/>
  <c r="N68" i="15"/>
  <c r="N72" i="15"/>
  <c r="J52" i="15"/>
  <c r="N52" i="15"/>
  <c r="M52" i="15"/>
  <c r="N54" i="15"/>
  <c r="J54" i="15"/>
  <c r="M54" i="15"/>
  <c r="J48" i="15"/>
  <c r="N48" i="15"/>
  <c r="M48" i="15"/>
  <c r="N50" i="15"/>
  <c r="M50" i="15"/>
  <c r="J50" i="15"/>
  <c r="M44" i="15"/>
  <c r="J44" i="15"/>
  <c r="N44" i="15"/>
  <c r="N46" i="15"/>
  <c r="M46" i="15"/>
  <c r="J46" i="15"/>
  <c r="M56" i="15"/>
  <c r="J56" i="15"/>
  <c r="N56" i="15"/>
  <c r="N58" i="15"/>
  <c r="M58" i="15"/>
  <c r="J58" i="15"/>
  <c r="J45" i="15"/>
  <c r="M47" i="15"/>
  <c r="J49" i="15"/>
  <c r="M51" i="15"/>
  <c r="J53" i="15"/>
  <c r="M55" i="15"/>
  <c r="J57" i="15"/>
  <c r="N47" i="15"/>
  <c r="N51" i="15"/>
  <c r="N55" i="15"/>
  <c r="N35" i="15"/>
  <c r="J35" i="15"/>
  <c r="M35" i="15"/>
  <c r="M40" i="15"/>
  <c r="J40" i="15"/>
  <c r="N40" i="15"/>
  <c r="J31" i="15"/>
  <c r="N31" i="15"/>
  <c r="M31" i="15"/>
  <c r="M36" i="15"/>
  <c r="J36" i="15"/>
  <c r="N36" i="15"/>
  <c r="J27" i="15"/>
  <c r="N27" i="15"/>
  <c r="M27" i="15"/>
  <c r="M32" i="15"/>
  <c r="J32" i="15"/>
  <c r="N32" i="15"/>
  <c r="M28" i="15"/>
  <c r="J28" i="15"/>
  <c r="N28" i="15"/>
  <c r="N39" i="15"/>
  <c r="J39" i="15"/>
  <c r="M39" i="15"/>
  <c r="M30" i="15"/>
  <c r="M29" i="15"/>
  <c r="L29" i="15" s="1"/>
  <c r="N30" i="15"/>
  <c r="M33" i="15"/>
  <c r="L33" i="15" s="1"/>
  <c r="N34" i="15"/>
  <c r="M37" i="15"/>
  <c r="L37" i="15" s="1"/>
  <c r="N38" i="15"/>
  <c r="M41" i="15"/>
  <c r="L41" i="15" s="1"/>
  <c r="M34" i="15"/>
  <c r="L34" i="15" s="1"/>
  <c r="I34" i="15" s="1"/>
  <c r="M38" i="15"/>
  <c r="J10" i="16"/>
  <c r="N10" i="16"/>
  <c r="M10" i="16"/>
  <c r="J10" i="15"/>
  <c r="N10" i="15"/>
  <c r="L10" i="15" s="1"/>
  <c r="L181" i="16" l="1"/>
  <c r="L221" i="16"/>
  <c r="L80" i="16"/>
  <c r="L321" i="16"/>
  <c r="L43" i="16"/>
  <c r="L30" i="16"/>
  <c r="I30" i="16" s="1"/>
  <c r="I63" i="16"/>
  <c r="I67" i="16"/>
  <c r="I111" i="16"/>
  <c r="I147" i="16"/>
  <c r="L213" i="16"/>
  <c r="L305" i="16"/>
  <c r="L373" i="16"/>
  <c r="L21" i="16"/>
  <c r="I96" i="16"/>
  <c r="L25" i="16"/>
  <c r="L56" i="16"/>
  <c r="I56" i="16" s="1"/>
  <c r="L152" i="16"/>
  <c r="L142" i="16"/>
  <c r="L154" i="16"/>
  <c r="L157" i="16"/>
  <c r="I157" i="16" s="1"/>
  <c r="I172" i="16"/>
  <c r="I176" i="16"/>
  <c r="I192" i="16"/>
  <c r="I196" i="16"/>
  <c r="I212" i="16"/>
  <c r="I216" i="16"/>
  <c r="L162" i="16"/>
  <c r="L146" i="16"/>
  <c r="I146" i="16" s="1"/>
  <c r="L167" i="16"/>
  <c r="L337" i="16"/>
  <c r="I337" i="16" s="1"/>
  <c r="L377" i="16"/>
  <c r="I377" i="16" s="1"/>
  <c r="L393" i="16"/>
  <c r="I393" i="16" s="1"/>
  <c r="I124" i="16"/>
  <c r="L51" i="16"/>
  <c r="L144" i="16"/>
  <c r="I144" i="16" s="1"/>
  <c r="L81" i="16"/>
  <c r="I81" i="16" s="1"/>
  <c r="I76" i="16"/>
  <c r="I95" i="16"/>
  <c r="L175" i="16"/>
  <c r="L183" i="16"/>
  <c r="I183" i="16" s="1"/>
  <c r="L191" i="16"/>
  <c r="L207" i="16"/>
  <c r="L215" i="16"/>
  <c r="I215" i="16" s="1"/>
  <c r="L223" i="16"/>
  <c r="L231" i="16"/>
  <c r="L314" i="16"/>
  <c r="I11" i="16"/>
  <c r="L311" i="16"/>
  <c r="I74" i="16"/>
  <c r="I24" i="16"/>
  <c r="L27" i="16"/>
  <c r="I27" i="16" s="1"/>
  <c r="L72" i="16"/>
  <c r="I72" i="16" s="1"/>
  <c r="I36" i="16"/>
  <c r="I57" i="16"/>
  <c r="I61" i="16"/>
  <c r="I65" i="16"/>
  <c r="I73" i="16"/>
  <c r="L42" i="16"/>
  <c r="I42" i="16" s="1"/>
  <c r="L75" i="16"/>
  <c r="I75" i="16" s="1"/>
  <c r="L54" i="16"/>
  <c r="L136" i="16"/>
  <c r="I115" i="16"/>
  <c r="L83" i="16"/>
  <c r="I83" i="16" s="1"/>
  <c r="L101" i="16"/>
  <c r="L117" i="16"/>
  <c r="I117" i="16" s="1"/>
  <c r="L141" i="16"/>
  <c r="I141" i="16" s="1"/>
  <c r="I163" i="16"/>
  <c r="I170" i="16"/>
  <c r="I174" i="16"/>
  <c r="I190" i="16"/>
  <c r="I194" i="16"/>
  <c r="I210" i="16"/>
  <c r="I214" i="16"/>
  <c r="I233" i="16"/>
  <c r="I237" i="16"/>
  <c r="I241" i="16"/>
  <c r="I245" i="16"/>
  <c r="I253" i="16"/>
  <c r="I257" i="16"/>
  <c r="I261" i="16"/>
  <c r="I265" i="16"/>
  <c r="I273" i="16"/>
  <c r="I277" i="16"/>
  <c r="I281" i="16"/>
  <c r="I167" i="16"/>
  <c r="I175" i="16"/>
  <c r="I191" i="16"/>
  <c r="I207" i="16"/>
  <c r="I223" i="16"/>
  <c r="L137" i="16"/>
  <c r="I137" i="16" s="1"/>
  <c r="I224" i="16"/>
  <c r="L227" i="16"/>
  <c r="L284" i="16"/>
  <c r="I284" i="16" s="1"/>
  <c r="L296" i="16"/>
  <c r="I296" i="16" s="1"/>
  <c r="L304" i="16"/>
  <c r="I304" i="16" s="1"/>
  <c r="L316" i="16"/>
  <c r="I316" i="16" s="1"/>
  <c r="L324" i="16"/>
  <c r="I324" i="16" s="1"/>
  <c r="L333" i="16"/>
  <c r="I333" i="16" s="1"/>
  <c r="I382" i="16"/>
  <c r="L376" i="16"/>
  <c r="I376" i="16" s="1"/>
  <c r="L353" i="16"/>
  <c r="I353" i="16" s="1"/>
  <c r="L360" i="16"/>
  <c r="I360" i="16" s="1"/>
  <c r="L366" i="16"/>
  <c r="I363" i="16"/>
  <c r="I327" i="16"/>
  <c r="L286" i="16"/>
  <c r="L350" i="16"/>
  <c r="I350" i="16" s="1"/>
  <c r="I15" i="16"/>
  <c r="I232" i="16"/>
  <c r="I307" i="16"/>
  <c r="L102" i="16"/>
  <c r="I102" i="16" s="1"/>
  <c r="I403" i="16"/>
  <c r="I234" i="16"/>
  <c r="I114" i="16"/>
  <c r="L64" i="16"/>
  <c r="L140" i="16"/>
  <c r="I140" i="16" s="1"/>
  <c r="L244" i="16"/>
  <c r="I17" i="16"/>
  <c r="I84" i="16"/>
  <c r="I243" i="16"/>
  <c r="I263" i="16"/>
  <c r="L285" i="16"/>
  <c r="I285" i="16" s="1"/>
  <c r="L301" i="16"/>
  <c r="L317" i="16"/>
  <c r="I317" i="16" s="1"/>
  <c r="L357" i="16"/>
  <c r="I357" i="16" s="1"/>
  <c r="I31" i="16"/>
  <c r="L303" i="16"/>
  <c r="I303" i="16" s="1"/>
  <c r="L326" i="16"/>
  <c r="I326" i="16" s="1"/>
  <c r="L53" i="16"/>
  <c r="I53" i="16" s="1"/>
  <c r="I136" i="16"/>
  <c r="I272" i="16"/>
  <c r="L45" i="16"/>
  <c r="I45" i="16" s="1"/>
  <c r="I43" i="16"/>
  <c r="L50" i="16"/>
  <c r="I50" i="16" s="1"/>
  <c r="L23" i="16"/>
  <c r="L26" i="16"/>
  <c r="I26" i="16" s="1"/>
  <c r="I51" i="16"/>
  <c r="L22" i="16"/>
  <c r="L47" i="16"/>
  <c r="I47" i="16" s="1"/>
  <c r="I142" i="16"/>
  <c r="L165" i="16"/>
  <c r="I165" i="16" s="1"/>
  <c r="I154" i="16"/>
  <c r="L161" i="16"/>
  <c r="I161" i="16" s="1"/>
  <c r="I101" i="16"/>
  <c r="L150" i="16"/>
  <c r="I150" i="16" s="1"/>
  <c r="I180" i="16"/>
  <c r="I184" i="16"/>
  <c r="I200" i="16"/>
  <c r="I204" i="16"/>
  <c r="I220" i="16"/>
  <c r="I162" i="16"/>
  <c r="L226" i="16"/>
  <c r="I226" i="16" s="1"/>
  <c r="L171" i="16"/>
  <c r="I171" i="16" s="1"/>
  <c r="I173" i="16"/>
  <c r="I181" i="16"/>
  <c r="L187" i="16"/>
  <c r="I187" i="16" s="1"/>
  <c r="L195" i="16"/>
  <c r="I195" i="16" s="1"/>
  <c r="I197" i="16"/>
  <c r="L203" i="16"/>
  <c r="I203" i="16" s="1"/>
  <c r="I205" i="16"/>
  <c r="L211" i="16"/>
  <c r="I211" i="16" s="1"/>
  <c r="I213" i="16"/>
  <c r="I221" i="16"/>
  <c r="I80" i="16"/>
  <c r="L130" i="16"/>
  <c r="L143" i="16"/>
  <c r="L344" i="16"/>
  <c r="I354" i="16"/>
  <c r="I305" i="16"/>
  <c r="I321" i="16"/>
  <c r="L370" i="16"/>
  <c r="I370" i="16" s="1"/>
  <c r="L394" i="16"/>
  <c r="L330" i="16"/>
  <c r="L352" i="16"/>
  <c r="L386" i="16"/>
  <c r="I386" i="16" s="1"/>
  <c r="I373" i="16"/>
  <c r="I365" i="16"/>
  <c r="I60" i="16"/>
  <c r="L93" i="16"/>
  <c r="I93" i="16" s="1"/>
  <c r="L125" i="16"/>
  <c r="I125" i="16" s="1"/>
  <c r="L407" i="16"/>
  <c r="I407" i="16" s="1"/>
  <c r="I391" i="16"/>
  <c r="I70" i="16"/>
  <c r="L33" i="16"/>
  <c r="I33" i="16" s="1"/>
  <c r="L34" i="16"/>
  <c r="I34" i="16" s="1"/>
  <c r="L46" i="16"/>
  <c r="I46" i="16" s="1"/>
  <c r="I32" i="16"/>
  <c r="L35" i="16"/>
  <c r="I35" i="16" s="1"/>
  <c r="L44" i="16"/>
  <c r="I44" i="16" s="1"/>
  <c r="L82" i="16"/>
  <c r="I82" i="16" s="1"/>
  <c r="I54" i="16"/>
  <c r="I91" i="16"/>
  <c r="I107" i="16"/>
  <c r="I123" i="16"/>
  <c r="L133" i="16"/>
  <c r="I133" i="16" s="1"/>
  <c r="I155" i="16"/>
  <c r="L145" i="16"/>
  <c r="I145" i="16" s="1"/>
  <c r="L97" i="16"/>
  <c r="I97" i="16" s="1"/>
  <c r="L105" i="16"/>
  <c r="I105" i="16" s="1"/>
  <c r="L113" i="16"/>
  <c r="I113" i="16" s="1"/>
  <c r="L121" i="16"/>
  <c r="I121" i="16" s="1"/>
  <c r="I131" i="16"/>
  <c r="L134" i="16"/>
  <c r="I134" i="16" s="1"/>
  <c r="I166" i="16"/>
  <c r="I182" i="16"/>
  <c r="I186" i="16"/>
  <c r="I202" i="16"/>
  <c r="I206" i="16"/>
  <c r="I222" i="16"/>
  <c r="L127" i="16"/>
  <c r="I127" i="16" s="1"/>
  <c r="L153" i="16"/>
  <c r="I153" i="16" s="1"/>
  <c r="L177" i="16"/>
  <c r="I177" i="16" s="1"/>
  <c r="L185" i="16"/>
  <c r="I185" i="16" s="1"/>
  <c r="L193" i="16"/>
  <c r="I193" i="16" s="1"/>
  <c r="L201" i="16"/>
  <c r="I201" i="16" s="1"/>
  <c r="L217" i="16"/>
  <c r="I217" i="16" s="1"/>
  <c r="I231" i="16"/>
  <c r="I227" i="16"/>
  <c r="I143" i="16"/>
  <c r="L230" i="16"/>
  <c r="I230" i="16" s="1"/>
  <c r="L292" i="16"/>
  <c r="I292" i="16" s="1"/>
  <c r="L300" i="16"/>
  <c r="I300" i="16" s="1"/>
  <c r="L312" i="16"/>
  <c r="I312" i="16" s="1"/>
  <c r="L320" i="16"/>
  <c r="I320" i="16" s="1"/>
  <c r="I40" i="16"/>
  <c r="I23" i="16"/>
  <c r="I52" i="16"/>
  <c r="I22" i="16"/>
  <c r="L132" i="16"/>
  <c r="I87" i="16"/>
  <c r="I103" i="16"/>
  <c r="I135" i="16"/>
  <c r="I151" i="16"/>
  <c r="I130" i="16"/>
  <c r="I344" i="16"/>
  <c r="I110" i="16"/>
  <c r="I132" i="16"/>
  <c r="I225" i="16"/>
  <c r="I302" i="16"/>
  <c r="I294" i="16"/>
  <c r="I395" i="16"/>
  <c r="I156" i="16"/>
  <c r="L334" i="16"/>
  <c r="I334" i="16" s="1"/>
  <c r="I77" i="16"/>
  <c r="I12" i="16"/>
  <c r="I16" i="16"/>
  <c r="I240" i="16"/>
  <c r="I280" i="16"/>
  <c r="I323" i="16"/>
  <c r="L375" i="16"/>
  <c r="I375" i="16" s="1"/>
  <c r="L347" i="16"/>
  <c r="I347" i="16" s="1"/>
  <c r="I236" i="16"/>
  <c r="I100" i="16"/>
  <c r="I250" i="16"/>
  <c r="I66" i="16"/>
  <c r="I274" i="16"/>
  <c r="I270" i="16"/>
  <c r="L306" i="16"/>
  <c r="I306" i="16" s="1"/>
  <c r="I260" i="16"/>
  <c r="L297" i="16"/>
  <c r="I297" i="16" s="1"/>
  <c r="I301" i="16"/>
  <c r="L313" i="16"/>
  <c r="I313" i="16" s="1"/>
  <c r="L336" i="16"/>
  <c r="I336" i="16" s="1"/>
  <c r="I346" i="16"/>
  <c r="I374" i="16"/>
  <c r="I366" i="16"/>
  <c r="I394" i="16"/>
  <c r="L402" i="16"/>
  <c r="I402" i="16" s="1"/>
  <c r="I330" i="16"/>
  <c r="L345" i="16"/>
  <c r="I345" i="16" s="1"/>
  <c r="I381" i="16"/>
  <c r="I160" i="16"/>
  <c r="I356" i="16"/>
  <c r="I126" i="16"/>
  <c r="I287" i="16"/>
  <c r="L120" i="16"/>
  <c r="I120" i="16" s="1"/>
  <c r="L342" i="16"/>
  <c r="I342" i="16" s="1"/>
  <c r="L380" i="16"/>
  <c r="I380" i="16" s="1"/>
  <c r="I64" i="16"/>
  <c r="I286" i="16"/>
  <c r="L371" i="16"/>
  <c r="L400" i="16"/>
  <c r="I400" i="16" s="1"/>
  <c r="L372" i="16"/>
  <c r="I372" i="16" s="1"/>
  <c r="L387" i="16"/>
  <c r="I387" i="16" s="1"/>
  <c r="I122" i="16"/>
  <c r="I283" i="16"/>
  <c r="L355" i="16"/>
  <c r="I355" i="16" s="1"/>
  <c r="I25" i="16"/>
  <c r="I314" i="16"/>
  <c r="L116" i="16"/>
  <c r="I116" i="16" s="1"/>
  <c r="I244" i="16"/>
  <c r="L252" i="16"/>
  <c r="I252" i="16" s="1"/>
  <c r="L331" i="16"/>
  <c r="I331" i="16" s="1"/>
  <c r="I106" i="16"/>
  <c r="I256" i="16"/>
  <c r="I254" i="16"/>
  <c r="I351" i="16"/>
  <c r="I315" i="16"/>
  <c r="I390" i="16"/>
  <c r="I406" i="16"/>
  <c r="L293" i="16"/>
  <c r="I293" i="16" s="1"/>
  <c r="L325" i="16"/>
  <c r="I325" i="16" s="1"/>
  <c r="I341" i="16"/>
  <c r="L361" i="16"/>
  <c r="I361" i="16" s="1"/>
  <c r="L385" i="16"/>
  <c r="I385" i="16" s="1"/>
  <c r="L401" i="16"/>
  <c r="I401" i="16" s="1"/>
  <c r="I405" i="16"/>
  <c r="I352" i="16"/>
  <c r="I397" i="16"/>
  <c r="L90" i="16"/>
  <c r="I90" i="16" s="1"/>
  <c r="I295" i="16"/>
  <c r="L332" i="16"/>
  <c r="I332" i="16" s="1"/>
  <c r="L104" i="16"/>
  <c r="I104" i="16" s="1"/>
  <c r="I164" i="16"/>
  <c r="I310" i="16"/>
  <c r="I37" i="16"/>
  <c r="I152" i="16"/>
  <c r="I41" i="16"/>
  <c r="I340" i="16"/>
  <c r="I371" i="16"/>
  <c r="L404" i="16"/>
  <c r="I404" i="16" s="1"/>
  <c r="L396" i="16"/>
  <c r="I396" i="16" s="1"/>
  <c r="L343" i="16"/>
  <c r="I343" i="16" s="1"/>
  <c r="L364" i="16"/>
  <c r="I364" i="16" s="1"/>
  <c r="I384" i="16"/>
  <c r="L392" i="16"/>
  <c r="I392" i="16" s="1"/>
  <c r="I14" i="16"/>
  <c r="L94" i="16"/>
  <c r="I94" i="16" s="1"/>
  <c r="I311" i="16"/>
  <c r="I62" i="16"/>
  <c r="I264" i="16"/>
  <c r="I291" i="16"/>
  <c r="I383" i="16"/>
  <c r="L112" i="16"/>
  <c r="I112" i="16" s="1"/>
  <c r="L92" i="16"/>
  <c r="I92" i="16" s="1"/>
  <c r="L246" i="16"/>
  <c r="I246" i="16" s="1"/>
  <c r="I262" i="16"/>
  <c r="I276" i="16"/>
  <c r="I367" i="16"/>
  <c r="I21" i="16"/>
  <c r="I266" i="16"/>
  <c r="I335" i="16"/>
  <c r="I242" i="16"/>
  <c r="L38" i="15"/>
  <c r="I38" i="15" s="1"/>
  <c r="I29" i="15"/>
  <c r="L51" i="15"/>
  <c r="I51" i="15" s="1"/>
  <c r="I56" i="15"/>
  <c r="L119" i="15"/>
  <c r="I119" i="15" s="1"/>
  <c r="I124" i="15"/>
  <c r="L22" i="15"/>
  <c r="L45" i="15"/>
  <c r="L104" i="15"/>
  <c r="I104" i="15" s="1"/>
  <c r="I87" i="15"/>
  <c r="L56" i="15"/>
  <c r="L69" i="15"/>
  <c r="I69" i="15" s="1"/>
  <c r="L95" i="15"/>
  <c r="I95" i="15" s="1"/>
  <c r="I117" i="15"/>
  <c r="L124" i="15"/>
  <c r="L87" i="15"/>
  <c r="L84" i="15"/>
  <c r="I84" i="15" s="1"/>
  <c r="L82" i="15"/>
  <c r="I17" i="15"/>
  <c r="I12" i="15"/>
  <c r="I35" i="15"/>
  <c r="L39" i="15"/>
  <c r="I39" i="15" s="1"/>
  <c r="L32" i="15"/>
  <c r="L40" i="15"/>
  <c r="I40" i="15" s="1"/>
  <c r="L47" i="15"/>
  <c r="I47" i="15" s="1"/>
  <c r="L54" i="15"/>
  <c r="I54" i="15" s="1"/>
  <c r="L68" i="15"/>
  <c r="I68" i="15" s="1"/>
  <c r="L67" i="15"/>
  <c r="L85" i="15"/>
  <c r="I85" i="15" s="1"/>
  <c r="I90" i="15"/>
  <c r="L102" i="15"/>
  <c r="I102" i="15" s="1"/>
  <c r="L115" i="15"/>
  <c r="I115" i="15" s="1"/>
  <c r="L114" i="15"/>
  <c r="I114" i="15" s="1"/>
  <c r="I24" i="15"/>
  <c r="I23" i="15"/>
  <c r="I22" i="15"/>
  <c r="L79" i="15"/>
  <c r="I79" i="15" s="1"/>
  <c r="L121" i="15"/>
  <c r="I121" i="15" s="1"/>
  <c r="L35" i="15"/>
  <c r="I45" i="15"/>
  <c r="I74" i="15"/>
  <c r="L55" i="15"/>
  <c r="I55" i="15" s="1"/>
  <c r="L28" i="15"/>
  <c r="I28" i="15" s="1"/>
  <c r="L27" i="15"/>
  <c r="I27" i="15" s="1"/>
  <c r="L46" i="15"/>
  <c r="L44" i="15"/>
  <c r="I44" i="15" s="1"/>
  <c r="L48" i="15"/>
  <c r="I48" i="15" s="1"/>
  <c r="I66" i="15"/>
  <c r="L75" i="15"/>
  <c r="I75" i="15" s="1"/>
  <c r="L73" i="15"/>
  <c r="I73" i="15" s="1"/>
  <c r="L61" i="15"/>
  <c r="I61" i="15" s="1"/>
  <c r="I67" i="15"/>
  <c r="L81" i="15"/>
  <c r="I81" i="15" s="1"/>
  <c r="L78" i="15"/>
  <c r="I108" i="15"/>
  <c r="I100" i="15"/>
  <c r="L109" i="15"/>
  <c r="I109" i="15" s="1"/>
  <c r="L107" i="15"/>
  <c r="I107" i="15" s="1"/>
  <c r="L101" i="15"/>
  <c r="I101" i="15" s="1"/>
  <c r="L103" i="15"/>
  <c r="I103" i="15" s="1"/>
  <c r="L112" i="15"/>
  <c r="L116" i="15"/>
  <c r="I116" i="15" s="1"/>
  <c r="L122" i="15"/>
  <c r="I122" i="15" s="1"/>
  <c r="I13" i="15"/>
  <c r="L62" i="15"/>
  <c r="I62" i="15" s="1"/>
  <c r="L113" i="15"/>
  <c r="I113" i="15" s="1"/>
  <c r="I14" i="15"/>
  <c r="L72" i="15"/>
  <c r="I72" i="15" s="1"/>
  <c r="L64" i="15"/>
  <c r="I64" i="15" s="1"/>
  <c r="L71" i="15"/>
  <c r="I71" i="15" s="1"/>
  <c r="I82" i="15"/>
  <c r="L106" i="15"/>
  <c r="I106" i="15" s="1"/>
  <c r="L98" i="15"/>
  <c r="I98" i="15" s="1"/>
  <c r="L105" i="15"/>
  <c r="I126" i="15"/>
  <c r="I91" i="15"/>
  <c r="L20" i="15"/>
  <c r="I20" i="15" s="1"/>
  <c r="I46" i="15"/>
  <c r="L123" i="15"/>
  <c r="I123" i="15" s="1"/>
  <c r="I112" i="15"/>
  <c r="L36" i="15"/>
  <c r="I36" i="15" s="1"/>
  <c r="L30" i="15"/>
  <c r="I30" i="15" s="1"/>
  <c r="I32" i="15"/>
  <c r="L31" i="15"/>
  <c r="I31" i="15" s="1"/>
  <c r="I57" i="15"/>
  <c r="I49" i="15"/>
  <c r="L58" i="15"/>
  <c r="I58" i="15" s="1"/>
  <c r="L50" i="15"/>
  <c r="I50" i="15" s="1"/>
  <c r="L52" i="15"/>
  <c r="I52" i="15" s="1"/>
  <c r="L63" i="15"/>
  <c r="I63" i="15" s="1"/>
  <c r="L65" i="15"/>
  <c r="I65" i="15" s="1"/>
  <c r="L89" i="15"/>
  <c r="I89" i="15" s="1"/>
  <c r="I78" i="15"/>
  <c r="L86" i="15"/>
  <c r="I86" i="15" s="1"/>
  <c r="L97" i="15"/>
  <c r="I97" i="15" s="1"/>
  <c r="L99" i="15"/>
  <c r="I99" i="15" s="1"/>
  <c r="I105" i="15"/>
  <c r="I125" i="15"/>
  <c r="L126" i="15"/>
  <c r="L118" i="15"/>
  <c r="I118" i="15" s="1"/>
  <c r="L120" i="15"/>
  <c r="I120" i="15" s="1"/>
  <c r="I37" i="15"/>
  <c r="I80" i="15"/>
  <c r="I83" i="15"/>
  <c r="L96" i="15"/>
  <c r="I96" i="15" s="1"/>
  <c r="L53" i="15"/>
  <c r="I53" i="15" s="1"/>
  <c r="I41" i="15"/>
  <c r="L21" i="15"/>
  <c r="I21" i="15" s="1"/>
  <c r="I92" i="15"/>
  <c r="L70" i="15"/>
  <c r="I70" i="15" s="1"/>
  <c r="I33" i="15"/>
  <c r="I10" i="15"/>
  <c r="L10" i="16"/>
  <c r="I10" i="16" s="1"/>
  <c r="E44" i="14"/>
  <c r="B44" i="14" s="1"/>
  <c r="E43" i="14"/>
  <c r="B43" i="14" s="1"/>
  <c r="M43" i="14" s="1"/>
  <c r="E42" i="14"/>
  <c r="B42" i="14" s="1"/>
  <c r="E41" i="14"/>
  <c r="B41" i="14" s="1"/>
  <c r="J41" i="14" s="1"/>
  <c r="E40" i="14"/>
  <c r="B40" i="14" s="1"/>
  <c r="E39" i="14"/>
  <c r="B39" i="14" s="1"/>
  <c r="M39" i="14" s="1"/>
  <c r="E38" i="14"/>
  <c r="B38" i="14" s="1"/>
  <c r="E37" i="14"/>
  <c r="B37" i="14" s="1"/>
  <c r="J37" i="14" s="1"/>
  <c r="E36" i="14"/>
  <c r="B36" i="14" s="1"/>
  <c r="E35" i="14"/>
  <c r="B35" i="14" s="1"/>
  <c r="E32" i="14"/>
  <c r="B32" i="14" s="1"/>
  <c r="E31" i="14"/>
  <c r="B31" i="14" s="1"/>
  <c r="E30" i="14"/>
  <c r="B30" i="14" s="1"/>
  <c r="E29" i="14"/>
  <c r="B29" i="14" s="1"/>
  <c r="J29" i="14" s="1"/>
  <c r="E28" i="14"/>
  <c r="B28" i="14" s="1"/>
  <c r="E27" i="14"/>
  <c r="B27" i="14" s="1"/>
  <c r="E26" i="14"/>
  <c r="B26" i="14" s="1"/>
  <c r="E25" i="14"/>
  <c r="B25" i="14" s="1"/>
  <c r="J25" i="14" s="1"/>
  <c r="E24" i="14"/>
  <c r="B24" i="14" s="1"/>
  <c r="E23" i="14"/>
  <c r="B23" i="14" s="1"/>
  <c r="M23" i="14" s="1"/>
  <c r="E20" i="14"/>
  <c r="B20" i="14" s="1"/>
  <c r="J20" i="14" s="1"/>
  <c r="E19" i="14"/>
  <c r="B19" i="14" s="1"/>
  <c r="J19" i="14" s="1"/>
  <c r="E18" i="14"/>
  <c r="B18" i="14" s="1"/>
  <c r="J18" i="14" s="1"/>
  <c r="E17" i="14"/>
  <c r="B17" i="14" s="1"/>
  <c r="N17" i="14" s="1"/>
  <c r="E16" i="14"/>
  <c r="B16" i="14" s="1"/>
  <c r="N16" i="14" s="1"/>
  <c r="E15" i="14"/>
  <c r="B15" i="14" s="1"/>
  <c r="M15" i="14" s="1"/>
  <c r="E14" i="14"/>
  <c r="B14" i="14" s="1"/>
  <c r="M14" i="14" s="1"/>
  <c r="E13" i="14"/>
  <c r="B13" i="14" s="1"/>
  <c r="M13" i="14" s="1"/>
  <c r="E12" i="14"/>
  <c r="B12" i="14" s="1"/>
  <c r="J12" i="14" s="1"/>
  <c r="E11" i="14"/>
  <c r="B11" i="14" s="1"/>
  <c r="J11" i="14" s="1"/>
  <c r="N54" i="13"/>
  <c r="N61" i="13"/>
  <c r="N68" i="13"/>
  <c r="M72" i="13"/>
  <c r="N72" i="13"/>
  <c r="M81" i="13"/>
  <c r="L81" i="13" s="1"/>
  <c r="N90" i="13"/>
  <c r="N93" i="13"/>
  <c r="N99" i="13"/>
  <c r="L99" i="13" s="1"/>
  <c r="M100" i="13"/>
  <c r="L100" i="13" s="1"/>
  <c r="M103" i="13"/>
  <c r="N103" i="13"/>
  <c r="L103" i="13" s="1"/>
  <c r="N106" i="13"/>
  <c r="M112" i="13"/>
  <c r="N112" i="13"/>
  <c r="M116" i="13"/>
  <c r="L116" i="13" s="1"/>
  <c r="N133" i="13"/>
  <c r="M134" i="13"/>
  <c r="L134" i="13" s="1"/>
  <c r="M137" i="13"/>
  <c r="N137" i="13"/>
  <c r="M143" i="13"/>
  <c r="N143" i="13"/>
  <c r="L143" i="13" s="1"/>
  <c r="N146" i="13"/>
  <c r="M147" i="13"/>
  <c r="M150" i="13"/>
  <c r="N150" i="13"/>
  <c r="M156" i="13"/>
  <c r="L156" i="13" s="1"/>
  <c r="N159" i="13"/>
  <c r="N168" i="13"/>
  <c r="N171" i="13"/>
  <c r="L171" i="13" s="1"/>
  <c r="M177" i="13"/>
  <c r="N177" i="13"/>
  <c r="M181" i="13"/>
  <c r="L181" i="13" s="1"/>
  <c r="N186" i="13"/>
  <c r="M187" i="13"/>
  <c r="M190" i="13"/>
  <c r="N190" i="13"/>
  <c r="M194" i="13"/>
  <c r="L194" i="13" s="1"/>
  <c r="M203" i="13"/>
  <c r="N211" i="13"/>
  <c r="L211" i="13" s="1"/>
  <c r="M212" i="13"/>
  <c r="L212" i="13" s="1"/>
  <c r="N214" i="13"/>
  <c r="M219" i="13"/>
  <c r="M221" i="13"/>
  <c r="L221" i="13" s="1"/>
  <c r="M224" i="13"/>
  <c r="L224" i="13" s="1"/>
  <c r="M225" i="13"/>
  <c r="N225" i="13"/>
  <c r="N227" i="13"/>
  <c r="M231" i="13"/>
  <c r="N231" i="13"/>
  <c r="L231" i="13" s="1"/>
  <c r="M233" i="13"/>
  <c r="L233" i="13" s="1"/>
  <c r="N234" i="13"/>
  <c r="M235" i="13"/>
  <c r="M238" i="13"/>
  <c r="N238" i="13"/>
  <c r="M44" i="13"/>
  <c r="N47" i="13"/>
  <c r="M51" i="13"/>
  <c r="L51" i="13" s="1"/>
  <c r="N33" i="13"/>
  <c r="M37" i="13"/>
  <c r="L37" i="13" s="1"/>
  <c r="N38" i="13"/>
  <c r="N40" i="13"/>
  <c r="N23" i="13"/>
  <c r="N24" i="13"/>
  <c r="M27" i="13"/>
  <c r="L27" i="13" s="1"/>
  <c r="M28" i="13"/>
  <c r="N28" i="13"/>
  <c r="E238" i="13"/>
  <c r="B238" i="13" s="1"/>
  <c r="E237" i="13"/>
  <c r="B237" i="13" s="1"/>
  <c r="E236" i="13"/>
  <c r="B236" i="13" s="1"/>
  <c r="E235" i="13"/>
  <c r="B235" i="13" s="1"/>
  <c r="J235" i="13" s="1"/>
  <c r="E234" i="13"/>
  <c r="B234" i="13" s="1"/>
  <c r="J234" i="13" s="1"/>
  <c r="E233" i="13"/>
  <c r="B233" i="13" s="1"/>
  <c r="N233" i="13" s="1"/>
  <c r="E232" i="13"/>
  <c r="B232" i="13" s="1"/>
  <c r="E231" i="13"/>
  <c r="B231" i="13" s="1"/>
  <c r="E230" i="13"/>
  <c r="B230" i="13" s="1"/>
  <c r="M230" i="13" s="1"/>
  <c r="E227" i="13"/>
  <c r="B227" i="13" s="1"/>
  <c r="M227" i="13" s="1"/>
  <c r="E226" i="13"/>
  <c r="B226" i="13" s="1"/>
  <c r="E225" i="13"/>
  <c r="B225" i="13" s="1"/>
  <c r="J225" i="13" s="1"/>
  <c r="E224" i="13"/>
  <c r="B224" i="13" s="1"/>
  <c r="N224" i="13" s="1"/>
  <c r="E223" i="13"/>
  <c r="B223" i="13" s="1"/>
  <c r="N223" i="13" s="1"/>
  <c r="E222" i="13"/>
  <c r="B222" i="13" s="1"/>
  <c r="E221" i="13"/>
  <c r="B221" i="13" s="1"/>
  <c r="N221" i="13" s="1"/>
  <c r="E220" i="13"/>
  <c r="B220" i="13" s="1"/>
  <c r="M220" i="13" s="1"/>
  <c r="E219" i="13"/>
  <c r="B219" i="13" s="1"/>
  <c r="N219" i="13" s="1"/>
  <c r="E216" i="13"/>
  <c r="B216" i="13" s="1"/>
  <c r="M216" i="13" s="1"/>
  <c r="E215" i="13"/>
  <c r="B215" i="13" s="1"/>
  <c r="M215" i="13" s="1"/>
  <c r="E214" i="13"/>
  <c r="B214" i="13" s="1"/>
  <c r="M214" i="13" s="1"/>
  <c r="E213" i="13"/>
  <c r="B213" i="13" s="1"/>
  <c r="M213" i="13" s="1"/>
  <c r="E212" i="13"/>
  <c r="B212" i="13" s="1"/>
  <c r="N212" i="13" s="1"/>
  <c r="E211" i="13"/>
  <c r="B211" i="13" s="1"/>
  <c r="M211" i="13" s="1"/>
  <c r="E210" i="13"/>
  <c r="B210" i="13" s="1"/>
  <c r="E209" i="13"/>
  <c r="B209" i="13" s="1"/>
  <c r="E208" i="13"/>
  <c r="B208" i="13" s="1"/>
  <c r="M208" i="13" s="1"/>
  <c r="E205" i="13"/>
  <c r="B205" i="13" s="1"/>
  <c r="E204" i="13"/>
  <c r="B204" i="13" s="1"/>
  <c r="E203" i="13"/>
  <c r="B203" i="13" s="1"/>
  <c r="N203" i="13" s="1"/>
  <c r="E202" i="13"/>
  <c r="B202" i="13" s="1"/>
  <c r="E201" i="13"/>
  <c r="B201" i="13" s="1"/>
  <c r="N201" i="13" s="1"/>
  <c r="E200" i="13"/>
  <c r="B200" i="13" s="1"/>
  <c r="E199" i="13"/>
  <c r="B199" i="13" s="1"/>
  <c r="J199" i="13" s="1"/>
  <c r="E198" i="13"/>
  <c r="B198" i="13" s="1"/>
  <c r="E197" i="13"/>
  <c r="B197" i="13" s="1"/>
  <c r="M197" i="13" s="1"/>
  <c r="E194" i="13"/>
  <c r="B194" i="13" s="1"/>
  <c r="N194" i="13" s="1"/>
  <c r="E193" i="13"/>
  <c r="B193" i="13" s="1"/>
  <c r="M193" i="13" s="1"/>
  <c r="E192" i="13"/>
  <c r="B192" i="13" s="1"/>
  <c r="E191" i="13"/>
  <c r="B191" i="13" s="1"/>
  <c r="E190" i="13"/>
  <c r="B190" i="13" s="1"/>
  <c r="E189" i="13"/>
  <c r="B189" i="13" s="1"/>
  <c r="E188" i="13"/>
  <c r="B188" i="13" s="1"/>
  <c r="E187" i="13"/>
  <c r="B187" i="13" s="1"/>
  <c r="E186" i="13"/>
  <c r="B186" i="13" s="1"/>
  <c r="M186" i="13" s="1"/>
  <c r="E183" i="13"/>
  <c r="B183" i="13" s="1"/>
  <c r="E182" i="13"/>
  <c r="B182" i="13" s="1"/>
  <c r="E181" i="13"/>
  <c r="B181" i="13" s="1"/>
  <c r="N181" i="13" s="1"/>
  <c r="E180" i="13"/>
  <c r="B180" i="13" s="1"/>
  <c r="E179" i="13"/>
  <c r="B179" i="13" s="1"/>
  <c r="E178" i="13"/>
  <c r="B178" i="13" s="1"/>
  <c r="E177" i="13"/>
  <c r="B177" i="13" s="1"/>
  <c r="E176" i="13"/>
  <c r="B176" i="13" s="1"/>
  <c r="E175" i="13"/>
  <c r="B175" i="13" s="1"/>
  <c r="E172" i="13"/>
  <c r="B172" i="13" s="1"/>
  <c r="N172" i="13" s="1"/>
  <c r="E171" i="13"/>
  <c r="B171" i="13" s="1"/>
  <c r="M171" i="13" s="1"/>
  <c r="E170" i="13"/>
  <c r="B170" i="13" s="1"/>
  <c r="E169" i="13"/>
  <c r="B169" i="13" s="1"/>
  <c r="E168" i="13"/>
  <c r="B168" i="13" s="1"/>
  <c r="M168" i="13" s="1"/>
  <c r="L168" i="13" s="1"/>
  <c r="E167" i="13"/>
  <c r="B167" i="13" s="1"/>
  <c r="E166" i="13"/>
  <c r="B166" i="13" s="1"/>
  <c r="J166" i="13" s="1"/>
  <c r="E165" i="13"/>
  <c r="B165" i="13" s="1"/>
  <c r="E164" i="13"/>
  <c r="B164" i="13" s="1"/>
  <c r="M164" i="13" s="1"/>
  <c r="E161" i="13"/>
  <c r="B161" i="13" s="1"/>
  <c r="M161" i="13" s="1"/>
  <c r="E160" i="13"/>
  <c r="B160" i="13" s="1"/>
  <c r="E159" i="13"/>
  <c r="B159" i="13" s="1"/>
  <c r="M159" i="13" s="1"/>
  <c r="E158" i="13"/>
  <c r="B158" i="13" s="1"/>
  <c r="E157" i="13"/>
  <c r="B157" i="13" s="1"/>
  <c r="M157" i="13" s="1"/>
  <c r="E156" i="13"/>
  <c r="B156" i="13" s="1"/>
  <c r="N156" i="13" s="1"/>
  <c r="E155" i="13"/>
  <c r="B155" i="13" s="1"/>
  <c r="M155" i="13" s="1"/>
  <c r="E154" i="13"/>
  <c r="B154" i="13" s="1"/>
  <c r="E153" i="13"/>
  <c r="B153" i="13" s="1"/>
  <c r="M153" i="13" s="1"/>
  <c r="E150" i="13"/>
  <c r="B150" i="13" s="1"/>
  <c r="E149" i="13"/>
  <c r="B149" i="13" s="1"/>
  <c r="E148" i="13"/>
  <c r="B148" i="13" s="1"/>
  <c r="E147" i="13"/>
  <c r="B147" i="13" s="1"/>
  <c r="N147" i="13" s="1"/>
  <c r="E146" i="13"/>
  <c r="B146" i="13" s="1"/>
  <c r="M146" i="13" s="1"/>
  <c r="E145" i="13"/>
  <c r="B145" i="13" s="1"/>
  <c r="E144" i="13"/>
  <c r="B144" i="13" s="1"/>
  <c r="E143" i="13"/>
  <c r="B143" i="13" s="1"/>
  <c r="E142" i="13"/>
  <c r="B142" i="13" s="1"/>
  <c r="E139" i="13"/>
  <c r="B139" i="13" s="1"/>
  <c r="E138" i="13"/>
  <c r="B138" i="13" s="1"/>
  <c r="E137" i="13"/>
  <c r="B137" i="13" s="1"/>
  <c r="E136" i="13"/>
  <c r="B136" i="13" s="1"/>
  <c r="E135" i="13"/>
  <c r="B135" i="13" s="1"/>
  <c r="E134" i="13"/>
  <c r="B134" i="13" s="1"/>
  <c r="N134" i="13" s="1"/>
  <c r="E133" i="13"/>
  <c r="B133" i="13" s="1"/>
  <c r="E132" i="13"/>
  <c r="B132" i="13" s="1"/>
  <c r="J132" i="13" s="1"/>
  <c r="E131" i="13"/>
  <c r="B131" i="13" s="1"/>
  <c r="E128" i="13"/>
  <c r="B128" i="13" s="1"/>
  <c r="M128" i="13" s="1"/>
  <c r="E127" i="13"/>
  <c r="B127" i="13" s="1"/>
  <c r="J127" i="13" s="1"/>
  <c r="E126" i="13"/>
  <c r="B126" i="13" s="1"/>
  <c r="J126" i="13" s="1"/>
  <c r="E125" i="13"/>
  <c r="B125" i="13" s="1"/>
  <c r="E124" i="13"/>
  <c r="B124" i="13" s="1"/>
  <c r="M124" i="13" s="1"/>
  <c r="E123" i="13"/>
  <c r="B123" i="13" s="1"/>
  <c r="N123" i="13" s="1"/>
  <c r="E122" i="13"/>
  <c r="B122" i="13" s="1"/>
  <c r="E121" i="13"/>
  <c r="B121" i="13" s="1"/>
  <c r="N121" i="13" s="1"/>
  <c r="E120" i="13"/>
  <c r="B120" i="13" s="1"/>
  <c r="E117" i="13"/>
  <c r="B117" i="13" s="1"/>
  <c r="M117" i="13" s="1"/>
  <c r="E116" i="13"/>
  <c r="B116" i="13" s="1"/>
  <c r="N116" i="13" s="1"/>
  <c r="E115" i="13"/>
  <c r="B115" i="13" s="1"/>
  <c r="N115" i="13" s="1"/>
  <c r="E114" i="13"/>
  <c r="B114" i="13" s="1"/>
  <c r="E113" i="13"/>
  <c r="B113" i="13" s="1"/>
  <c r="M113" i="13" s="1"/>
  <c r="E112" i="13"/>
  <c r="B112" i="13" s="1"/>
  <c r="E111" i="13"/>
  <c r="B111" i="13" s="1"/>
  <c r="E110" i="13"/>
  <c r="B110" i="13" s="1"/>
  <c r="E109" i="13"/>
  <c r="B109" i="13" s="1"/>
  <c r="E106" i="13"/>
  <c r="B106" i="13" s="1"/>
  <c r="M106" i="13" s="1"/>
  <c r="E105" i="13"/>
  <c r="B105" i="13" s="1"/>
  <c r="E104" i="13"/>
  <c r="B104" i="13" s="1"/>
  <c r="E103" i="13"/>
  <c r="B103" i="13" s="1"/>
  <c r="E102" i="13"/>
  <c r="B102" i="13" s="1"/>
  <c r="E101" i="13"/>
  <c r="B101" i="13" s="1"/>
  <c r="E100" i="13"/>
  <c r="B100" i="13" s="1"/>
  <c r="N100" i="13" s="1"/>
  <c r="E99" i="13"/>
  <c r="B99" i="13" s="1"/>
  <c r="M99" i="13" s="1"/>
  <c r="E98" i="13"/>
  <c r="B98" i="13" s="1"/>
  <c r="E95" i="13"/>
  <c r="B95" i="13" s="1"/>
  <c r="E94" i="13"/>
  <c r="B94" i="13" s="1"/>
  <c r="N94" i="13" s="1"/>
  <c r="E93" i="13"/>
  <c r="B93" i="13" s="1"/>
  <c r="M93" i="13" s="1"/>
  <c r="E92" i="13"/>
  <c r="B92" i="13" s="1"/>
  <c r="J92" i="13" s="1"/>
  <c r="E91" i="13"/>
  <c r="B91" i="13" s="1"/>
  <c r="E90" i="13"/>
  <c r="B90" i="13" s="1"/>
  <c r="M90" i="13" s="1"/>
  <c r="L90" i="13" s="1"/>
  <c r="E89" i="13"/>
  <c r="B89" i="13" s="1"/>
  <c r="E88" i="13"/>
  <c r="B88" i="13" s="1"/>
  <c r="E87" i="13"/>
  <c r="B87" i="13" s="1"/>
  <c r="N87" i="13" s="1"/>
  <c r="E84" i="13"/>
  <c r="B84" i="13" s="1"/>
  <c r="M84" i="13" s="1"/>
  <c r="E83" i="13"/>
  <c r="B83" i="13" s="1"/>
  <c r="N83" i="13" s="1"/>
  <c r="E82" i="13"/>
  <c r="B82" i="13" s="1"/>
  <c r="E81" i="13"/>
  <c r="B81" i="13" s="1"/>
  <c r="N81" i="13" s="1"/>
  <c r="E80" i="13"/>
  <c r="B80" i="13" s="1"/>
  <c r="E79" i="13"/>
  <c r="B79" i="13" s="1"/>
  <c r="J79" i="13" s="1"/>
  <c r="E78" i="13"/>
  <c r="B78" i="13" s="1"/>
  <c r="E77" i="13"/>
  <c r="B77" i="13" s="1"/>
  <c r="M77" i="13" s="1"/>
  <c r="E76" i="13"/>
  <c r="B76" i="13" s="1"/>
  <c r="E73" i="13"/>
  <c r="B73" i="13" s="1"/>
  <c r="E72" i="13"/>
  <c r="B72" i="13" s="1"/>
  <c r="E71" i="13"/>
  <c r="B71" i="13" s="1"/>
  <c r="E70" i="13"/>
  <c r="B70" i="13" s="1"/>
  <c r="E69" i="13"/>
  <c r="B69" i="13" s="1"/>
  <c r="E68" i="13"/>
  <c r="B68" i="13" s="1"/>
  <c r="E67" i="13"/>
  <c r="B67" i="13" s="1"/>
  <c r="E66" i="13"/>
  <c r="B66" i="13" s="1"/>
  <c r="E65" i="13"/>
  <c r="B65" i="13" s="1"/>
  <c r="E62" i="13"/>
  <c r="B62" i="13" s="1"/>
  <c r="E61" i="13"/>
  <c r="B61" i="13" s="1"/>
  <c r="E60" i="13"/>
  <c r="B60" i="13" s="1"/>
  <c r="E59" i="13"/>
  <c r="B59" i="13" s="1"/>
  <c r="E58" i="13"/>
  <c r="B58" i="13" s="1"/>
  <c r="N58" i="13" s="1"/>
  <c r="E57" i="13"/>
  <c r="B57" i="13" s="1"/>
  <c r="E56" i="13"/>
  <c r="B56" i="13" s="1"/>
  <c r="E55" i="13"/>
  <c r="B55" i="13" s="1"/>
  <c r="E54" i="13"/>
  <c r="B54" i="13" s="1"/>
  <c r="M54" i="13" s="1"/>
  <c r="E51" i="13"/>
  <c r="B51" i="13" s="1"/>
  <c r="N51" i="13" s="1"/>
  <c r="E50" i="13"/>
  <c r="B50" i="13" s="1"/>
  <c r="M50" i="13" s="1"/>
  <c r="E49" i="13"/>
  <c r="B49" i="13" s="1"/>
  <c r="M49" i="13" s="1"/>
  <c r="E48" i="13"/>
  <c r="B48" i="13" s="1"/>
  <c r="J48" i="13" s="1"/>
  <c r="E47" i="13"/>
  <c r="B47" i="13" s="1"/>
  <c r="M47" i="13" s="1"/>
  <c r="L47" i="13" s="1"/>
  <c r="E46" i="13"/>
  <c r="B46" i="13" s="1"/>
  <c r="E45" i="13"/>
  <c r="B45" i="13" s="1"/>
  <c r="E44" i="13"/>
  <c r="B44" i="13" s="1"/>
  <c r="J44" i="13" s="1"/>
  <c r="E43" i="13"/>
  <c r="B43" i="13" s="1"/>
  <c r="M43" i="13" s="1"/>
  <c r="E40" i="13"/>
  <c r="B40" i="13" s="1"/>
  <c r="J40" i="13" s="1"/>
  <c r="E39" i="13"/>
  <c r="B39" i="13" s="1"/>
  <c r="E38" i="13"/>
  <c r="B38" i="13" s="1"/>
  <c r="J38" i="13" s="1"/>
  <c r="E37" i="13"/>
  <c r="B37" i="13" s="1"/>
  <c r="N37" i="13" s="1"/>
  <c r="E36" i="13"/>
  <c r="B36" i="13" s="1"/>
  <c r="M36" i="13" s="1"/>
  <c r="E35" i="13"/>
  <c r="B35" i="13" s="1"/>
  <c r="N35" i="13" s="1"/>
  <c r="E34" i="13"/>
  <c r="B34" i="13" s="1"/>
  <c r="J34" i="13" s="1"/>
  <c r="E33" i="13"/>
  <c r="B33" i="13" s="1"/>
  <c r="M33" i="13" s="1"/>
  <c r="L33" i="13" s="1"/>
  <c r="E32" i="13"/>
  <c r="B32" i="13" s="1"/>
  <c r="E29" i="13"/>
  <c r="B29" i="13" s="1"/>
  <c r="E28" i="13"/>
  <c r="B28" i="13" s="1"/>
  <c r="J28" i="13" s="1"/>
  <c r="E27" i="13"/>
  <c r="B27" i="13" s="1"/>
  <c r="N27" i="13" s="1"/>
  <c r="E26" i="13"/>
  <c r="B26" i="13" s="1"/>
  <c r="E25" i="13"/>
  <c r="B25" i="13" s="1"/>
  <c r="N25" i="13" s="1"/>
  <c r="E24" i="13"/>
  <c r="B24" i="13" s="1"/>
  <c r="M24" i="13" s="1"/>
  <c r="L24" i="13" s="1"/>
  <c r="E23" i="13"/>
  <c r="B23" i="13" s="1"/>
  <c r="J23" i="13" s="1"/>
  <c r="E22" i="13"/>
  <c r="B22" i="13" s="1"/>
  <c r="E21" i="13"/>
  <c r="B21" i="13" s="1"/>
  <c r="M21" i="13" s="1"/>
  <c r="L21" i="13" l="1"/>
  <c r="M29" i="13"/>
  <c r="N29" i="13"/>
  <c r="J45" i="13"/>
  <c r="M45" i="13"/>
  <c r="J59" i="13"/>
  <c r="M59" i="13"/>
  <c r="N59" i="13"/>
  <c r="M69" i="13"/>
  <c r="L69" i="13" s="1"/>
  <c r="N69" i="13"/>
  <c r="L197" i="13"/>
  <c r="L227" i="13"/>
  <c r="M22" i="13"/>
  <c r="N22" i="13"/>
  <c r="J26" i="13"/>
  <c r="M26" i="13"/>
  <c r="M32" i="13"/>
  <c r="N32" i="13"/>
  <c r="M46" i="13"/>
  <c r="L46" i="13" s="1"/>
  <c r="N46" i="13"/>
  <c r="L50" i="13"/>
  <c r="M56" i="13"/>
  <c r="N56" i="13"/>
  <c r="N60" i="13"/>
  <c r="M60" i="13"/>
  <c r="L60" i="13" s="1"/>
  <c r="M66" i="13"/>
  <c r="N66" i="13"/>
  <c r="J70" i="13"/>
  <c r="M70" i="13"/>
  <c r="L70" i="13" s="1"/>
  <c r="N70" i="13"/>
  <c r="N76" i="13"/>
  <c r="M76" i="13"/>
  <c r="M80" i="13"/>
  <c r="L80" i="13" s="1"/>
  <c r="N80" i="13"/>
  <c r="J80" i="13"/>
  <c r="M104" i="13"/>
  <c r="L104" i="13" s="1"/>
  <c r="N104" i="13"/>
  <c r="M110" i="13"/>
  <c r="L110" i="13" s="1"/>
  <c r="N110" i="13"/>
  <c r="N114" i="13"/>
  <c r="M114" i="13"/>
  <c r="M120" i="13"/>
  <c r="L120" i="13" s="1"/>
  <c r="N120" i="13"/>
  <c r="L124" i="13"/>
  <c r="M138" i="13"/>
  <c r="N138" i="13"/>
  <c r="J144" i="13"/>
  <c r="M144" i="13"/>
  <c r="L144" i="13" s="1"/>
  <c r="N144" i="13"/>
  <c r="J148" i="13"/>
  <c r="M148" i="13"/>
  <c r="N148" i="13"/>
  <c r="J154" i="13"/>
  <c r="N154" i="13"/>
  <c r="M154" i="13"/>
  <c r="J158" i="13"/>
  <c r="M158" i="13"/>
  <c r="N158" i="13"/>
  <c r="M178" i="13"/>
  <c r="L178" i="13" s="1"/>
  <c r="N178" i="13"/>
  <c r="M182" i="13"/>
  <c r="L182" i="13" s="1"/>
  <c r="N182" i="13"/>
  <c r="J188" i="13"/>
  <c r="M188" i="13"/>
  <c r="N188" i="13"/>
  <c r="J192" i="13"/>
  <c r="M192" i="13"/>
  <c r="L192" i="13" s="1"/>
  <c r="N192" i="13"/>
  <c r="J198" i="13"/>
  <c r="M198" i="13"/>
  <c r="N198" i="13"/>
  <c r="J202" i="13"/>
  <c r="M202" i="13"/>
  <c r="M222" i="13"/>
  <c r="L222" i="13" s="1"/>
  <c r="N222" i="13"/>
  <c r="M226" i="13"/>
  <c r="L226" i="13" s="1"/>
  <c r="N226" i="13"/>
  <c r="J232" i="13"/>
  <c r="M232" i="13"/>
  <c r="N232" i="13"/>
  <c r="J236" i="13"/>
  <c r="M236" i="13"/>
  <c r="L236" i="13" s="1"/>
  <c r="N26" i="13"/>
  <c r="M23" i="13"/>
  <c r="L23" i="13" s="1"/>
  <c r="M40" i="13"/>
  <c r="L40" i="13" s="1"/>
  <c r="N36" i="13"/>
  <c r="L36" i="13" s="1"/>
  <c r="N50" i="13"/>
  <c r="N43" i="13"/>
  <c r="N236" i="13"/>
  <c r="M223" i="13"/>
  <c r="L223" i="13" s="1"/>
  <c r="N216" i="13"/>
  <c r="L216" i="13" s="1"/>
  <c r="I216" i="13" s="1"/>
  <c r="N202" i="13"/>
  <c r="N193" i="13"/>
  <c r="L177" i="13"/>
  <c r="L150" i="13"/>
  <c r="N124" i="13"/>
  <c r="M55" i="13"/>
  <c r="N55" i="13"/>
  <c r="L55" i="13" s="1"/>
  <c r="J73" i="13"/>
  <c r="M73" i="13"/>
  <c r="L73" i="13" s="1"/>
  <c r="N73" i="13"/>
  <c r="J57" i="13"/>
  <c r="M57" i="13"/>
  <c r="L57" i="13" s="1"/>
  <c r="N57" i="13"/>
  <c r="M71" i="13"/>
  <c r="N71" i="13"/>
  <c r="J71" i="13"/>
  <c r="J95" i="13"/>
  <c r="M95" i="13"/>
  <c r="N95" i="13"/>
  <c r="J105" i="13"/>
  <c r="N105" i="13"/>
  <c r="M105" i="13"/>
  <c r="L105" i="13" s="1"/>
  <c r="J115" i="13"/>
  <c r="M115" i="13"/>
  <c r="L115" i="13" s="1"/>
  <c r="M125" i="13"/>
  <c r="N125" i="13"/>
  <c r="M139" i="13"/>
  <c r="N139" i="13"/>
  <c r="L139" i="13" s="1"/>
  <c r="M169" i="13"/>
  <c r="N169" i="13"/>
  <c r="N183" i="13"/>
  <c r="M183" i="13"/>
  <c r="M189" i="13"/>
  <c r="N189" i="13"/>
  <c r="M209" i="13"/>
  <c r="N209" i="13"/>
  <c r="L219" i="13"/>
  <c r="M237" i="13"/>
  <c r="L237" i="13" s="1"/>
  <c r="N237" i="13"/>
  <c r="M25" i="13"/>
  <c r="L25" i="13" s="1"/>
  <c r="N21" i="13"/>
  <c r="M35" i="13"/>
  <c r="L35" i="13" s="1"/>
  <c r="J35" i="13"/>
  <c r="N49" i="13"/>
  <c r="L49" i="13" s="1"/>
  <c r="N208" i="13"/>
  <c r="L208" i="13" s="1"/>
  <c r="N199" i="13"/>
  <c r="L199" i="13" s="1"/>
  <c r="M172" i="13"/>
  <c r="L172" i="13" s="1"/>
  <c r="N128" i="13"/>
  <c r="L128" i="13" s="1"/>
  <c r="M121" i="13"/>
  <c r="L121" i="13" s="1"/>
  <c r="M94" i="13"/>
  <c r="L94" i="13" s="1"/>
  <c r="M87" i="13"/>
  <c r="N77" i="13"/>
  <c r="L77" i="13" s="1"/>
  <c r="J216" i="13"/>
  <c r="M39" i="13"/>
  <c r="L39" i="13" s="1"/>
  <c r="N39" i="13"/>
  <c r="N65" i="13"/>
  <c r="M65" i="13"/>
  <c r="L117" i="13"/>
  <c r="L159" i="13"/>
  <c r="L43" i="13"/>
  <c r="J61" i="13"/>
  <c r="I61" i="13" s="1"/>
  <c r="M61" i="13"/>
  <c r="L61" i="13" s="1"/>
  <c r="J67" i="13"/>
  <c r="N67" i="13"/>
  <c r="M67" i="13"/>
  <c r="L87" i="13"/>
  <c r="M91" i="13"/>
  <c r="N91" i="13"/>
  <c r="J101" i="13"/>
  <c r="M101" i="13"/>
  <c r="N101" i="13"/>
  <c r="J111" i="13"/>
  <c r="M111" i="13"/>
  <c r="N111" i="13"/>
  <c r="M131" i="13"/>
  <c r="N131" i="13"/>
  <c r="M135" i="13"/>
  <c r="J135" i="13"/>
  <c r="N135" i="13"/>
  <c r="N145" i="13"/>
  <c r="M145" i="13"/>
  <c r="L145" i="13" s="1"/>
  <c r="M149" i="13"/>
  <c r="N149" i="13"/>
  <c r="M165" i="13"/>
  <c r="N165" i="13"/>
  <c r="J165" i="13"/>
  <c r="J175" i="13"/>
  <c r="M175" i="13"/>
  <c r="N175" i="13"/>
  <c r="L175" i="13" s="1"/>
  <c r="M179" i="13"/>
  <c r="N179" i="13"/>
  <c r="L179" i="13" s="1"/>
  <c r="L193" i="13"/>
  <c r="L203" i="13"/>
  <c r="L28" i="13"/>
  <c r="J37" i="13"/>
  <c r="N45" i="13"/>
  <c r="L238" i="13"/>
  <c r="L225" i="13"/>
  <c r="N213" i="13"/>
  <c r="L213" i="13" s="1"/>
  <c r="M199" i="13"/>
  <c r="L190" i="13"/>
  <c r="N164" i="13"/>
  <c r="L164" i="13" s="1"/>
  <c r="N155" i="13"/>
  <c r="L155" i="13" s="1"/>
  <c r="L137" i="13"/>
  <c r="L112" i="13"/>
  <c r="N84" i="13"/>
  <c r="L84" i="13" s="1"/>
  <c r="L72" i="13"/>
  <c r="L54" i="13"/>
  <c r="M62" i="13"/>
  <c r="N62" i="13"/>
  <c r="J68" i="13"/>
  <c r="M68" i="13"/>
  <c r="L68" i="13" s="1"/>
  <c r="J78" i="13"/>
  <c r="M78" i="13"/>
  <c r="L78" i="13" s="1"/>
  <c r="N78" i="13"/>
  <c r="M82" i="13"/>
  <c r="J82" i="13"/>
  <c r="J88" i="13"/>
  <c r="M88" i="13"/>
  <c r="N98" i="13"/>
  <c r="J98" i="13"/>
  <c r="M102" i="13"/>
  <c r="L102" i="13" s="1"/>
  <c r="N102" i="13"/>
  <c r="L106" i="13"/>
  <c r="J122" i="13"/>
  <c r="M122" i="13"/>
  <c r="L122" i="13" s="1"/>
  <c r="J136" i="13"/>
  <c r="N136" i="13"/>
  <c r="M142" i="13"/>
  <c r="N142" i="13"/>
  <c r="L146" i="13"/>
  <c r="M160" i="13"/>
  <c r="L160" i="13" s="1"/>
  <c r="N160" i="13"/>
  <c r="J170" i="13"/>
  <c r="N170" i="13"/>
  <c r="J176" i="13"/>
  <c r="N176" i="13"/>
  <c r="J180" i="13"/>
  <c r="M180" i="13"/>
  <c r="N180" i="13"/>
  <c r="L186" i="13"/>
  <c r="M200" i="13"/>
  <c r="L200" i="13" s="1"/>
  <c r="N200" i="13"/>
  <c r="J200" i="13"/>
  <c r="J204" i="13"/>
  <c r="M204" i="13"/>
  <c r="L204" i="13" s="1"/>
  <c r="J210" i="13"/>
  <c r="N210" i="13"/>
  <c r="L214" i="13"/>
  <c r="L220" i="13"/>
  <c r="M38" i="13"/>
  <c r="L38" i="13" s="1"/>
  <c r="N34" i="13"/>
  <c r="N48" i="13"/>
  <c r="M234" i="13"/>
  <c r="L234" i="13" s="1"/>
  <c r="N230" i="13"/>
  <c r="L230" i="13" s="1"/>
  <c r="N220" i="13"/>
  <c r="N215" i="13"/>
  <c r="L215" i="13" s="1"/>
  <c r="M210" i="13"/>
  <c r="L210" i="13" s="1"/>
  <c r="M201" i="13"/>
  <c r="L201" i="13" s="1"/>
  <c r="N197" i="13"/>
  <c r="M176" i="13"/>
  <c r="L176" i="13" s="1"/>
  <c r="M170" i="13"/>
  <c r="L170" i="13" s="1"/>
  <c r="N166" i="13"/>
  <c r="N157" i="13"/>
  <c r="L157" i="13" s="1"/>
  <c r="M136" i="13"/>
  <c r="N132" i="13"/>
  <c r="N126" i="13"/>
  <c r="M123" i="13"/>
  <c r="N117" i="13"/>
  <c r="M98" i="13"/>
  <c r="L98" i="13" s="1"/>
  <c r="N92" i="13"/>
  <c r="M83" i="13"/>
  <c r="L83" i="13" s="1"/>
  <c r="N79" i="13"/>
  <c r="M58" i="13"/>
  <c r="L58" i="13" s="1"/>
  <c r="M89" i="13"/>
  <c r="L89" i="13" s="1"/>
  <c r="N89" i="13"/>
  <c r="L93" i="13"/>
  <c r="M109" i="13"/>
  <c r="N109" i="13"/>
  <c r="L123" i="13"/>
  <c r="M127" i="13"/>
  <c r="N127" i="13"/>
  <c r="L127" i="13" s="1"/>
  <c r="J133" i="13"/>
  <c r="M133" i="13"/>
  <c r="L133" i="13" s="1"/>
  <c r="L147" i="13"/>
  <c r="L153" i="13"/>
  <c r="J161" i="13"/>
  <c r="N161" i="13"/>
  <c r="L161" i="13" s="1"/>
  <c r="M167" i="13"/>
  <c r="N167" i="13"/>
  <c r="L167" i="13" s="1"/>
  <c r="N187" i="13"/>
  <c r="L187" i="13" s="1"/>
  <c r="J187" i="13"/>
  <c r="M191" i="13"/>
  <c r="N191" i="13"/>
  <c r="L191" i="13" s="1"/>
  <c r="M205" i="13"/>
  <c r="N205" i="13"/>
  <c r="M34" i="13"/>
  <c r="M48" i="13"/>
  <c r="L48" i="13" s="1"/>
  <c r="N44" i="13"/>
  <c r="L44" i="13" s="1"/>
  <c r="N235" i="13"/>
  <c r="L235" i="13" s="1"/>
  <c r="N204" i="13"/>
  <c r="M166" i="13"/>
  <c r="L166" i="13" s="1"/>
  <c r="N153" i="13"/>
  <c r="M132" i="13"/>
  <c r="L132" i="13" s="1"/>
  <c r="M126" i="13"/>
  <c r="L126" i="13" s="1"/>
  <c r="N122" i="13"/>
  <c r="N113" i="13"/>
  <c r="L113" i="13" s="1"/>
  <c r="M92" i="13"/>
  <c r="L92" i="13" s="1"/>
  <c r="N88" i="13"/>
  <c r="N82" i="13"/>
  <c r="M79" i="13"/>
  <c r="M19" i="14"/>
  <c r="M16" i="14"/>
  <c r="L16" i="14" s="1"/>
  <c r="N18" i="14"/>
  <c r="J15" i="14"/>
  <c r="M18" i="14"/>
  <c r="J14" i="14"/>
  <c r="N19" i="14"/>
  <c r="M17" i="14"/>
  <c r="L17" i="14" s="1"/>
  <c r="J13" i="14"/>
  <c r="M27" i="14"/>
  <c r="N27" i="14"/>
  <c r="M31" i="14"/>
  <c r="N31" i="14"/>
  <c r="M35" i="14"/>
  <c r="N35" i="14"/>
  <c r="N20" i="14"/>
  <c r="J16" i="14"/>
  <c r="N13" i="14"/>
  <c r="L13" i="14" s="1"/>
  <c r="N12" i="14"/>
  <c r="M20" i="14"/>
  <c r="L20" i="14" s="1"/>
  <c r="I20" i="14" s="1"/>
  <c r="J17" i="14"/>
  <c r="N15" i="14"/>
  <c r="L15" i="14" s="1"/>
  <c r="N14" i="14"/>
  <c r="L14" i="14" s="1"/>
  <c r="M12" i="14"/>
  <c r="N23" i="14"/>
  <c r="L23" i="14" s="1"/>
  <c r="N43" i="14"/>
  <c r="L43" i="14" s="1"/>
  <c r="N39" i="14"/>
  <c r="L39" i="14" s="1"/>
  <c r="J38" i="14"/>
  <c r="N38" i="14"/>
  <c r="M38" i="14"/>
  <c r="L38" i="14" s="1"/>
  <c r="N40" i="14"/>
  <c r="M40" i="14"/>
  <c r="J40" i="14"/>
  <c r="N36" i="14"/>
  <c r="J36" i="14"/>
  <c r="M36" i="14"/>
  <c r="J42" i="14"/>
  <c r="N42" i="14"/>
  <c r="M42" i="14"/>
  <c r="N44" i="14"/>
  <c r="M44" i="14"/>
  <c r="J44" i="14"/>
  <c r="J35" i="14"/>
  <c r="M37" i="14"/>
  <c r="J39" i="14"/>
  <c r="M41" i="14"/>
  <c r="L41" i="14" s="1"/>
  <c r="I41" i="14" s="1"/>
  <c r="J43" i="14"/>
  <c r="N37" i="14"/>
  <c r="N41" i="14"/>
  <c r="J26" i="14"/>
  <c r="N26" i="14"/>
  <c r="M26" i="14"/>
  <c r="N28" i="14"/>
  <c r="M28" i="14"/>
  <c r="L28" i="14" s="1"/>
  <c r="J28" i="14"/>
  <c r="N24" i="14"/>
  <c r="J24" i="14"/>
  <c r="M24" i="14"/>
  <c r="J30" i="14"/>
  <c r="N30" i="14"/>
  <c r="M30" i="14"/>
  <c r="N32" i="14"/>
  <c r="M32" i="14"/>
  <c r="J32" i="14"/>
  <c r="J23" i="14"/>
  <c r="M25" i="14"/>
  <c r="J27" i="14"/>
  <c r="M29" i="14"/>
  <c r="J31" i="14"/>
  <c r="N25" i="14"/>
  <c r="N29" i="14"/>
  <c r="M11" i="14"/>
  <c r="N11" i="14"/>
  <c r="J43" i="13"/>
  <c r="J153" i="13"/>
  <c r="J194" i="13"/>
  <c r="J60" i="13"/>
  <c r="J66" i="13"/>
  <c r="J104" i="13"/>
  <c r="J117" i="13"/>
  <c r="J224" i="13"/>
  <c r="J190" i="13"/>
  <c r="J211" i="13"/>
  <c r="J100" i="13"/>
  <c r="I100" i="13" s="1"/>
  <c r="J131" i="13"/>
  <c r="J146" i="13"/>
  <c r="J197" i="13"/>
  <c r="J238" i="13"/>
  <c r="J33" i="13"/>
  <c r="J46" i="13"/>
  <c r="J114" i="13"/>
  <c r="J157" i="13"/>
  <c r="J214" i="13"/>
  <c r="J220" i="13"/>
  <c r="J230" i="13"/>
  <c r="J110" i="13"/>
  <c r="J121" i="13"/>
  <c r="J139" i="13"/>
  <c r="I139" i="13" s="1"/>
  <c r="J143" i="13"/>
  <c r="J156" i="13"/>
  <c r="J191" i="13"/>
  <c r="J221" i="13"/>
  <c r="J231" i="13"/>
  <c r="J103" i="13"/>
  <c r="J109" i="13"/>
  <c r="J113" i="13"/>
  <c r="J147" i="13"/>
  <c r="I147" i="13" s="1"/>
  <c r="J47" i="13"/>
  <c r="J125" i="13"/>
  <c r="J142" i="13"/>
  <c r="J186" i="13"/>
  <c r="J205" i="13"/>
  <c r="J201" i="13"/>
  <c r="J215" i="13"/>
  <c r="J237" i="13"/>
  <c r="J233" i="13"/>
  <c r="J213" i="13"/>
  <c r="J223" i="13"/>
  <c r="J226" i="13"/>
  <c r="J208" i="13"/>
  <c r="J209" i="13"/>
  <c r="J219" i="13"/>
  <c r="J227" i="13"/>
  <c r="J212" i="13"/>
  <c r="J222" i="13"/>
  <c r="J193" i="13"/>
  <c r="J189" i="13"/>
  <c r="J203" i="13"/>
  <c r="J177" i="13"/>
  <c r="J179" i="13"/>
  <c r="J171" i="13"/>
  <c r="J167" i="13"/>
  <c r="J169" i="13"/>
  <c r="J181" i="13"/>
  <c r="J183" i="13"/>
  <c r="J164" i="13"/>
  <c r="J168" i="13"/>
  <c r="I168" i="13" s="1"/>
  <c r="J172" i="13"/>
  <c r="J178" i="13"/>
  <c r="J182" i="13"/>
  <c r="J149" i="13"/>
  <c r="J145" i="13"/>
  <c r="J150" i="13"/>
  <c r="J155" i="13"/>
  <c r="J160" i="13"/>
  <c r="J159" i="13"/>
  <c r="I144" i="13"/>
  <c r="J138" i="13"/>
  <c r="J128" i="13"/>
  <c r="J120" i="13"/>
  <c r="J134" i="13"/>
  <c r="J123" i="13"/>
  <c r="J124" i="13"/>
  <c r="J137" i="13"/>
  <c r="I126" i="13"/>
  <c r="J106" i="13"/>
  <c r="J102" i="13"/>
  <c r="J99" i="13"/>
  <c r="J112" i="13"/>
  <c r="J116" i="13"/>
  <c r="J89" i="13"/>
  <c r="J91" i="13"/>
  <c r="J83" i="13"/>
  <c r="J87" i="13"/>
  <c r="J81" i="13"/>
  <c r="J77" i="13"/>
  <c r="J93" i="13"/>
  <c r="J76" i="13"/>
  <c r="J84" i="13"/>
  <c r="J90" i="13"/>
  <c r="J94" i="13"/>
  <c r="J65" i="13"/>
  <c r="J69" i="13"/>
  <c r="I69" i="13" s="1"/>
  <c r="J72" i="13"/>
  <c r="J55" i="13"/>
  <c r="J58" i="13"/>
  <c r="J56" i="13"/>
  <c r="J62" i="13"/>
  <c r="J54" i="13"/>
  <c r="J49" i="13"/>
  <c r="J36" i="13"/>
  <c r="J50" i="13"/>
  <c r="J32" i="13"/>
  <c r="J39" i="13"/>
  <c r="J51" i="13"/>
  <c r="I51" i="13" s="1"/>
  <c r="I38" i="13"/>
  <c r="J22" i="13"/>
  <c r="J24" i="13"/>
  <c r="J27" i="13"/>
  <c r="J25" i="13"/>
  <c r="J21" i="13"/>
  <c r="J29" i="13"/>
  <c r="I23" i="13"/>
  <c r="E18" i="13"/>
  <c r="B18" i="13" s="1"/>
  <c r="E17" i="13"/>
  <c r="B17" i="13" s="1"/>
  <c r="E16" i="13"/>
  <c r="B16" i="13" s="1"/>
  <c r="E15" i="13"/>
  <c r="B15" i="13" s="1"/>
  <c r="E14" i="13"/>
  <c r="B14" i="13" s="1"/>
  <c r="E13" i="13"/>
  <c r="B13" i="13" s="1"/>
  <c r="E12" i="13"/>
  <c r="B12" i="13" s="1"/>
  <c r="E11" i="13"/>
  <c r="B11" i="13" s="1"/>
  <c r="E10" i="13"/>
  <c r="B10" i="13" s="1"/>
  <c r="N13" i="13" l="1"/>
  <c r="M13" i="13"/>
  <c r="N17" i="13"/>
  <c r="M17" i="13"/>
  <c r="L205" i="13"/>
  <c r="L79" i="13"/>
  <c r="L136" i="13"/>
  <c r="I136" i="13" s="1"/>
  <c r="L142" i="13"/>
  <c r="L62" i="13"/>
  <c r="L165" i="13"/>
  <c r="L131" i="13"/>
  <c r="L91" i="13"/>
  <c r="L67" i="13"/>
  <c r="L65" i="13"/>
  <c r="L189" i="13"/>
  <c r="I189" i="13" s="1"/>
  <c r="L169" i="13"/>
  <c r="L125" i="13"/>
  <c r="I125" i="13" s="1"/>
  <c r="L198" i="13"/>
  <c r="I198" i="13" s="1"/>
  <c r="L154" i="13"/>
  <c r="I154" i="13" s="1"/>
  <c r="L148" i="13"/>
  <c r="L76" i="13"/>
  <c r="L32" i="13"/>
  <c r="L22" i="13"/>
  <c r="I22" i="13" s="1"/>
  <c r="L29" i="13"/>
  <c r="M16" i="13"/>
  <c r="N16" i="13"/>
  <c r="I109" i="13"/>
  <c r="M10" i="13"/>
  <c r="J10" i="13"/>
  <c r="N10" i="13"/>
  <c r="L82" i="13"/>
  <c r="I82" i="13" s="1"/>
  <c r="L135" i="13"/>
  <c r="L202" i="13"/>
  <c r="L26" i="13"/>
  <c r="L45" i="13"/>
  <c r="I45" i="13" s="1"/>
  <c r="M12" i="13"/>
  <c r="N12" i="13"/>
  <c r="M14" i="13"/>
  <c r="N14" i="13"/>
  <c r="M18" i="13"/>
  <c r="N18" i="13"/>
  <c r="N11" i="13"/>
  <c r="M11" i="13"/>
  <c r="N15" i="13"/>
  <c r="M15" i="13"/>
  <c r="L34" i="13"/>
  <c r="I34" i="13" s="1"/>
  <c r="L109" i="13"/>
  <c r="L180" i="13"/>
  <c r="L88" i="13"/>
  <c r="I88" i="13" s="1"/>
  <c r="L149" i="13"/>
  <c r="I149" i="13" s="1"/>
  <c r="L111" i="13"/>
  <c r="L101" i="13"/>
  <c r="I101" i="13" s="1"/>
  <c r="L209" i="13"/>
  <c r="L183" i="13"/>
  <c r="I183" i="13" s="1"/>
  <c r="L95" i="13"/>
  <c r="L71" i="13"/>
  <c r="L232" i="13"/>
  <c r="L188" i="13"/>
  <c r="I188" i="13" s="1"/>
  <c r="L158" i="13"/>
  <c r="L138" i="13"/>
  <c r="L114" i="13"/>
  <c r="L66" i="13"/>
  <c r="I66" i="13" s="1"/>
  <c r="L56" i="13"/>
  <c r="L59" i="13"/>
  <c r="L24" i="14"/>
  <c r="L35" i="14"/>
  <c r="L27" i="14"/>
  <c r="I39" i="14"/>
  <c r="L29" i="14"/>
  <c r="I29" i="14" s="1"/>
  <c r="L26" i="14"/>
  <c r="I26" i="14" s="1"/>
  <c r="L40" i="14"/>
  <c r="I40" i="14" s="1"/>
  <c r="L12" i="14"/>
  <c r="I12" i="14" s="1"/>
  <c r="L31" i="14"/>
  <c r="L25" i="14"/>
  <c r="I25" i="14" s="1"/>
  <c r="I14" i="14"/>
  <c r="I31" i="14"/>
  <c r="I23" i="14"/>
  <c r="L30" i="14"/>
  <c r="I30" i="14" s="1"/>
  <c r="I24" i="14"/>
  <c r="L44" i="14"/>
  <c r="I44" i="14" s="1"/>
  <c r="I17" i="14"/>
  <c r="I16" i="14"/>
  <c r="I13" i="14"/>
  <c r="L18" i="14"/>
  <c r="I18" i="14" s="1"/>
  <c r="L37" i="14"/>
  <c r="I37" i="14" s="1"/>
  <c r="L36" i="14"/>
  <c r="I36" i="14" s="1"/>
  <c r="I38" i="14"/>
  <c r="I15" i="14"/>
  <c r="I27" i="14"/>
  <c r="L32" i="14"/>
  <c r="I32" i="14" s="1"/>
  <c r="I28" i="14"/>
  <c r="I43" i="14"/>
  <c r="I35" i="14"/>
  <c r="L42" i="14"/>
  <c r="I42" i="14" s="1"/>
  <c r="L19" i="14"/>
  <c r="I19" i="14" s="1"/>
  <c r="L11" i="14"/>
  <c r="I11" i="14" s="1"/>
  <c r="I111" i="13"/>
  <c r="I202" i="13"/>
  <c r="I204" i="13"/>
  <c r="I110" i="13"/>
  <c r="I35" i="13"/>
  <c r="I67" i="13"/>
  <c r="I79" i="13"/>
  <c r="I102" i="13"/>
  <c r="I134" i="13"/>
  <c r="I148" i="13"/>
  <c r="I150" i="13"/>
  <c r="I180" i="13"/>
  <c r="I235" i="13"/>
  <c r="I93" i="13"/>
  <c r="I77" i="13"/>
  <c r="I98" i="13"/>
  <c r="I169" i="13"/>
  <c r="I171" i="13"/>
  <c r="I90" i="13"/>
  <c r="I201" i="13"/>
  <c r="I78" i="13"/>
  <c r="I155" i="13"/>
  <c r="I44" i="13"/>
  <c r="I32" i="13"/>
  <c r="I36" i="13"/>
  <c r="I73" i="13"/>
  <c r="I62" i="13"/>
  <c r="I55" i="13"/>
  <c r="I221" i="13"/>
  <c r="I187" i="13"/>
  <c r="I197" i="13"/>
  <c r="I224" i="13"/>
  <c r="I26" i="13"/>
  <c r="I28" i="13"/>
  <c r="I39" i="13"/>
  <c r="I40" i="13"/>
  <c r="I49" i="13"/>
  <c r="I70" i="13"/>
  <c r="I54" i="13"/>
  <c r="I57" i="13"/>
  <c r="I58" i="13"/>
  <c r="I68" i="13"/>
  <c r="I94" i="13"/>
  <c r="I84" i="13"/>
  <c r="I87" i="13"/>
  <c r="I115" i="13"/>
  <c r="I124" i="13"/>
  <c r="I127" i="13"/>
  <c r="I120" i="13"/>
  <c r="I138" i="13"/>
  <c r="I158" i="13"/>
  <c r="I160" i="13"/>
  <c r="I145" i="13"/>
  <c r="I176" i="13"/>
  <c r="I166" i="13"/>
  <c r="I179" i="13"/>
  <c r="I177" i="13"/>
  <c r="I192" i="13"/>
  <c r="I212" i="13"/>
  <c r="I219" i="13"/>
  <c r="I223" i="13"/>
  <c r="I231" i="13"/>
  <c r="I205" i="13"/>
  <c r="I178" i="13"/>
  <c r="I113" i="13"/>
  <c r="I157" i="13"/>
  <c r="I33" i="13"/>
  <c r="I211" i="13"/>
  <c r="I117" i="13"/>
  <c r="I43" i="13"/>
  <c r="I156" i="13"/>
  <c r="I29" i="13"/>
  <c r="I21" i="13"/>
  <c r="I25" i="13"/>
  <c r="I27" i="13"/>
  <c r="I24" i="13"/>
  <c r="I48" i="13"/>
  <c r="I50" i="13"/>
  <c r="I71" i="13"/>
  <c r="I59" i="13"/>
  <c r="I56" i="13"/>
  <c r="I72" i="13"/>
  <c r="I92" i="13"/>
  <c r="I83" i="13"/>
  <c r="I89" i="13"/>
  <c r="I116" i="13"/>
  <c r="I106" i="13"/>
  <c r="I137" i="13"/>
  <c r="I128" i="13"/>
  <c r="I133" i="13"/>
  <c r="I159" i="13"/>
  <c r="I182" i="13"/>
  <c r="I172" i="13"/>
  <c r="I164" i="13"/>
  <c r="I165" i="13"/>
  <c r="I175" i="13"/>
  <c r="I193" i="13"/>
  <c r="I225" i="13"/>
  <c r="I227" i="13"/>
  <c r="I226" i="13"/>
  <c r="I236" i="13"/>
  <c r="I233" i="13"/>
  <c r="I215" i="13"/>
  <c r="I135" i="13"/>
  <c r="I200" i="13"/>
  <c r="I161" i="13"/>
  <c r="I103" i="13"/>
  <c r="I76" i="13"/>
  <c r="I191" i="13"/>
  <c r="I143" i="13"/>
  <c r="I121" i="13"/>
  <c r="I37" i="13"/>
  <c r="I220" i="13"/>
  <c r="I214" i="13"/>
  <c r="I80" i="13"/>
  <c r="I146" i="13"/>
  <c r="I190" i="13"/>
  <c r="I104" i="13"/>
  <c r="I60" i="13"/>
  <c r="I194" i="13"/>
  <c r="I65" i="13"/>
  <c r="I95" i="13"/>
  <c r="I81" i="13"/>
  <c r="I91" i="13"/>
  <c r="I105" i="13"/>
  <c r="I112" i="13"/>
  <c r="I99" i="13"/>
  <c r="I132" i="13"/>
  <c r="I122" i="13"/>
  <c r="I123" i="13"/>
  <c r="I170" i="13"/>
  <c r="I181" i="13"/>
  <c r="I167" i="13"/>
  <c r="I203" i="13"/>
  <c r="I199" i="13"/>
  <c r="I222" i="13"/>
  <c r="I209" i="13"/>
  <c r="I208" i="13"/>
  <c r="I213" i="13"/>
  <c r="I232" i="13"/>
  <c r="I237" i="13"/>
  <c r="I186" i="13"/>
  <c r="I142" i="13"/>
  <c r="I47" i="13"/>
  <c r="I230" i="13"/>
  <c r="I114" i="13"/>
  <c r="I46" i="13"/>
  <c r="I238" i="13"/>
  <c r="I131" i="13"/>
  <c r="I234" i="13"/>
  <c r="I210" i="13"/>
  <c r="I153" i="13"/>
  <c r="J13" i="13"/>
  <c r="J16" i="13"/>
  <c r="J12" i="13"/>
  <c r="L12" i="13"/>
  <c r="L15" i="13"/>
  <c r="J15" i="13"/>
  <c r="J11" i="13"/>
  <c r="J14" i="13"/>
  <c r="L14" i="13"/>
  <c r="J17" i="13"/>
  <c r="J18" i="13"/>
  <c r="C228" i="10"/>
  <c r="C217" i="10"/>
  <c r="C206" i="10"/>
  <c r="C195" i="10"/>
  <c r="C184" i="10"/>
  <c r="C173" i="10"/>
  <c r="C162" i="10"/>
  <c r="C151" i="10"/>
  <c r="C140" i="10"/>
  <c r="C129" i="10"/>
  <c r="C118" i="10"/>
  <c r="C107" i="10"/>
  <c r="C96" i="10"/>
  <c r="C85" i="10"/>
  <c r="C74" i="10"/>
  <c r="C63" i="10"/>
  <c r="C52" i="10"/>
  <c r="C41" i="10"/>
  <c r="C30" i="10"/>
  <c r="C19" i="10"/>
  <c r="C8" i="10"/>
  <c r="F41" i="9"/>
  <c r="F42" i="9"/>
  <c r="C398" i="8"/>
  <c r="C388" i="8"/>
  <c r="C378" i="8"/>
  <c r="C368" i="8"/>
  <c r="C358" i="8"/>
  <c r="C348" i="8"/>
  <c r="C338" i="8"/>
  <c r="C328" i="8"/>
  <c r="C318" i="8"/>
  <c r="C308" i="8"/>
  <c r="C298" i="8"/>
  <c r="C288" i="8"/>
  <c r="C278" i="8"/>
  <c r="C268" i="8"/>
  <c r="C258" i="8"/>
  <c r="C248" i="8"/>
  <c r="C238" i="8"/>
  <c r="C228" i="8"/>
  <c r="C218" i="8"/>
  <c r="C208" i="8"/>
  <c r="C198" i="8"/>
  <c r="C188" i="8"/>
  <c r="C178" i="8"/>
  <c r="C168" i="8"/>
  <c r="C158" i="8"/>
  <c r="C148" i="8"/>
  <c r="C138" i="8"/>
  <c r="C128" i="8"/>
  <c r="C118" i="8"/>
  <c r="C108" i="8"/>
  <c r="C98" i="8"/>
  <c r="C88" i="8"/>
  <c r="C78" i="8"/>
  <c r="C68" i="8"/>
  <c r="C58" i="8"/>
  <c r="C48" i="8"/>
  <c r="C38" i="8"/>
  <c r="C28" i="8"/>
  <c r="C18" i="8"/>
  <c r="C8" i="8"/>
  <c r="I15" i="13" l="1"/>
  <c r="I12" i="13"/>
  <c r="L17" i="13"/>
  <c r="I13" i="13"/>
  <c r="L11" i="13"/>
  <c r="I11" i="13" s="1"/>
  <c r="L13" i="13"/>
  <c r="L18" i="13"/>
  <c r="I18" i="13" s="1"/>
  <c r="I17" i="13"/>
  <c r="I14" i="13"/>
  <c r="L16" i="13"/>
  <c r="I16" i="13" s="1"/>
  <c r="L10" i="13"/>
  <c r="I10" i="13" s="1"/>
  <c r="E228" i="10"/>
  <c r="E217" i="10"/>
  <c r="E206" i="10"/>
  <c r="E195" i="10"/>
  <c r="E184" i="10"/>
  <c r="E173" i="10"/>
  <c r="E162" i="10"/>
  <c r="E151" i="10"/>
  <c r="E140" i="10"/>
  <c r="E129" i="10"/>
  <c r="E118" i="10"/>
  <c r="E107" i="10"/>
  <c r="E96" i="10"/>
  <c r="E85" i="10"/>
  <c r="E74" i="10"/>
  <c r="E63" i="10"/>
  <c r="E52" i="10"/>
  <c r="E41" i="10"/>
  <c r="E30" i="10"/>
  <c r="E19" i="10"/>
  <c r="E8" i="10"/>
  <c r="A19" i="10"/>
  <c r="A30" i="10" l="1"/>
  <c r="A41" i="10" s="1"/>
  <c r="A52" i="10" s="1"/>
  <c r="A63" i="10" s="1"/>
  <c r="A74" i="10" s="1"/>
  <c r="A85" i="10" s="1"/>
  <c r="A96" i="10" s="1"/>
  <c r="A107" i="10" s="1"/>
  <c r="A118" i="10" s="1"/>
  <c r="A129" i="10" s="1"/>
  <c r="A140" i="10" s="1"/>
  <c r="A151" i="10" s="1"/>
  <c r="A162" i="10" s="1"/>
  <c r="A173" i="10" s="1"/>
  <c r="A184" i="10" s="1"/>
  <c r="A195" i="10" s="1"/>
  <c r="A206" i="10" s="1"/>
  <c r="A217" i="10" s="1"/>
  <c r="A228" i="10" s="1"/>
  <c r="F237" i="10" l="1"/>
  <c r="F236" i="10"/>
  <c r="F235" i="10"/>
  <c r="F234" i="10"/>
  <c r="F233" i="10"/>
  <c r="F232" i="10"/>
  <c r="F231" i="10"/>
  <c r="F230" i="10"/>
  <c r="F229" i="10"/>
  <c r="F226" i="10"/>
  <c r="F225" i="10"/>
  <c r="F224" i="10"/>
  <c r="F223" i="10"/>
  <c r="F222" i="10"/>
  <c r="F221" i="10"/>
  <c r="F220" i="10"/>
  <c r="F219" i="10"/>
  <c r="F218" i="10"/>
  <c r="F215" i="10"/>
  <c r="F214" i="10"/>
  <c r="F213" i="10"/>
  <c r="F212" i="10"/>
  <c r="F211" i="10"/>
  <c r="F210" i="10"/>
  <c r="F209" i="10"/>
  <c r="F208" i="10"/>
  <c r="F207" i="10"/>
  <c r="F204" i="10"/>
  <c r="F203" i="10"/>
  <c r="F202" i="10"/>
  <c r="F201" i="10"/>
  <c r="F200" i="10"/>
  <c r="F199" i="10"/>
  <c r="F198" i="10"/>
  <c r="F197" i="10"/>
  <c r="F196" i="10"/>
  <c r="F193" i="10"/>
  <c r="F192" i="10"/>
  <c r="F191" i="10"/>
  <c r="F190" i="10"/>
  <c r="F189" i="10"/>
  <c r="F188" i="10"/>
  <c r="F187" i="10"/>
  <c r="F186" i="10"/>
  <c r="F185" i="10"/>
  <c r="F182" i="10"/>
  <c r="F181" i="10"/>
  <c r="F180" i="10"/>
  <c r="F179" i="10"/>
  <c r="F178" i="10"/>
  <c r="F177" i="10"/>
  <c r="F176" i="10"/>
  <c r="F175" i="10"/>
  <c r="F174" i="10"/>
  <c r="F171" i="10"/>
  <c r="F170" i="10"/>
  <c r="F169" i="10"/>
  <c r="F168" i="10"/>
  <c r="F167" i="10"/>
  <c r="F166" i="10"/>
  <c r="F165" i="10"/>
  <c r="F164" i="10"/>
  <c r="F163" i="10"/>
  <c r="F160" i="10"/>
  <c r="F159" i="10"/>
  <c r="F158" i="10"/>
  <c r="F157" i="10"/>
  <c r="F156" i="10"/>
  <c r="F155" i="10"/>
  <c r="F154" i="10"/>
  <c r="F153" i="10"/>
  <c r="F152" i="10"/>
  <c r="F149" i="10"/>
  <c r="F148" i="10"/>
  <c r="F147" i="10"/>
  <c r="F146" i="10"/>
  <c r="F145" i="10"/>
  <c r="F144" i="10"/>
  <c r="F143" i="10"/>
  <c r="F142" i="10"/>
  <c r="F141" i="10"/>
  <c r="F138" i="10"/>
  <c r="F137" i="10"/>
  <c r="F136" i="10"/>
  <c r="F135" i="10"/>
  <c r="F134" i="10"/>
  <c r="F133" i="10"/>
  <c r="F132" i="10"/>
  <c r="F131" i="10"/>
  <c r="F130" i="10"/>
  <c r="F127" i="10"/>
  <c r="F126" i="10"/>
  <c r="F125" i="10"/>
  <c r="F124" i="10"/>
  <c r="F123" i="10"/>
  <c r="F122" i="10"/>
  <c r="F121" i="10"/>
  <c r="F120" i="10"/>
  <c r="F119" i="10"/>
  <c r="F116" i="10"/>
  <c r="F115" i="10"/>
  <c r="F114" i="10"/>
  <c r="F113" i="10"/>
  <c r="F112" i="10"/>
  <c r="F111" i="10"/>
  <c r="F110" i="10"/>
  <c r="F109" i="10"/>
  <c r="F108" i="10"/>
  <c r="F105" i="10"/>
  <c r="F104" i="10"/>
  <c r="F103" i="10"/>
  <c r="F102" i="10"/>
  <c r="F101" i="10"/>
  <c r="F100" i="10"/>
  <c r="F99" i="10"/>
  <c r="F98" i="10"/>
  <c r="F97" i="10"/>
  <c r="F94" i="10"/>
  <c r="F93" i="10"/>
  <c r="F92" i="10"/>
  <c r="F91" i="10"/>
  <c r="F90" i="10"/>
  <c r="F89" i="10"/>
  <c r="F88" i="10"/>
  <c r="F87" i="10"/>
  <c r="F86" i="10"/>
  <c r="F83" i="10"/>
  <c r="F82" i="10"/>
  <c r="F81" i="10"/>
  <c r="F80" i="10"/>
  <c r="F79" i="10"/>
  <c r="F78" i="10"/>
  <c r="F77" i="10"/>
  <c r="F76" i="10"/>
  <c r="F75" i="10"/>
  <c r="F72" i="10"/>
  <c r="F71" i="10"/>
  <c r="F70" i="10"/>
  <c r="F69" i="10"/>
  <c r="F68" i="10"/>
  <c r="F67" i="10"/>
  <c r="F66" i="10"/>
  <c r="F65" i="10"/>
  <c r="F64" i="10"/>
  <c r="F61" i="10"/>
  <c r="F60" i="10"/>
  <c r="F59" i="10"/>
  <c r="F58" i="10"/>
  <c r="F57" i="10"/>
  <c r="F56" i="10"/>
  <c r="F55" i="10"/>
  <c r="F54" i="10"/>
  <c r="F53" i="10"/>
  <c r="F50" i="10"/>
  <c r="F49" i="10"/>
  <c r="F47" i="10"/>
  <c r="F46" i="10"/>
  <c r="F45" i="10"/>
  <c r="F44" i="10"/>
  <c r="F43" i="10"/>
  <c r="F42" i="10"/>
  <c r="F39" i="10"/>
  <c r="F38" i="10"/>
  <c r="F37" i="10"/>
  <c r="F36" i="10"/>
  <c r="F35" i="10"/>
  <c r="F34" i="10"/>
  <c r="F33" i="10"/>
  <c r="F32" i="10"/>
  <c r="F31" i="10"/>
  <c r="F28" i="10"/>
  <c r="F27" i="10"/>
  <c r="F26" i="10"/>
  <c r="F25" i="10"/>
  <c r="F24" i="10"/>
  <c r="F23" i="10"/>
  <c r="F22" i="10"/>
  <c r="F21" i="10"/>
  <c r="F20" i="10"/>
  <c r="F30" i="10" l="1"/>
  <c r="F74" i="10"/>
  <c r="F118" i="10"/>
  <c r="F151" i="10"/>
  <c r="F206" i="10"/>
  <c r="F140" i="10"/>
  <c r="F52" i="10"/>
  <c r="F96" i="10"/>
  <c r="F184" i="10"/>
  <c r="F228" i="10"/>
  <c r="F41" i="10"/>
  <c r="F85" i="10"/>
  <c r="F129" i="10"/>
  <c r="F217" i="10"/>
  <c r="F63" i="10"/>
  <c r="F107" i="10"/>
  <c r="F195" i="10"/>
  <c r="F173" i="10"/>
  <c r="F162" i="10"/>
  <c r="F19" i="10"/>
  <c r="F40" i="9"/>
  <c r="F39" i="9"/>
  <c r="F38" i="9"/>
  <c r="F37" i="9"/>
  <c r="F36" i="9"/>
  <c r="F35" i="9"/>
  <c r="F34" i="9"/>
  <c r="F33" i="9"/>
  <c r="E32" i="9"/>
  <c r="C32" i="9"/>
  <c r="F30" i="9"/>
  <c r="F28" i="9"/>
  <c r="F27" i="9"/>
  <c r="F26" i="9"/>
  <c r="F25" i="9"/>
  <c r="F24" i="9"/>
  <c r="F23" i="9"/>
  <c r="F22" i="9"/>
  <c r="F21" i="9"/>
  <c r="E20" i="9"/>
  <c r="C20" i="9"/>
  <c r="E400" i="8"/>
  <c r="E401" i="8"/>
  <c r="E402" i="8"/>
  <c r="E403" i="8"/>
  <c r="E404" i="8"/>
  <c r="E405" i="8"/>
  <c r="E406" i="8"/>
  <c r="E399" i="8"/>
  <c r="E390" i="8"/>
  <c r="E391" i="8"/>
  <c r="E392" i="8"/>
  <c r="E393" i="8"/>
  <c r="E394" i="8"/>
  <c r="E395" i="8"/>
  <c r="E396" i="8"/>
  <c r="E389" i="8"/>
  <c r="E380" i="8"/>
  <c r="E381" i="8"/>
  <c r="E382" i="8"/>
  <c r="E383" i="8"/>
  <c r="E384" i="8"/>
  <c r="E385" i="8"/>
  <c r="E386" i="8"/>
  <c r="E379" i="8"/>
  <c r="E370" i="8"/>
  <c r="E371" i="8"/>
  <c r="E372" i="8"/>
  <c r="E373" i="8"/>
  <c r="E374" i="8"/>
  <c r="E375" i="8"/>
  <c r="E376" i="8"/>
  <c r="E369" i="8"/>
  <c r="E360" i="8"/>
  <c r="E361" i="8"/>
  <c r="E362" i="8"/>
  <c r="E363" i="8"/>
  <c r="E364" i="8"/>
  <c r="E365" i="8"/>
  <c r="E366" i="8"/>
  <c r="E359" i="8"/>
  <c r="E350" i="8"/>
  <c r="E351" i="8"/>
  <c r="E352" i="8"/>
  <c r="E353" i="8"/>
  <c r="E354" i="8"/>
  <c r="E355" i="8"/>
  <c r="E356" i="8"/>
  <c r="E349" i="8"/>
  <c r="E340" i="8"/>
  <c r="E341" i="8"/>
  <c r="E342" i="8"/>
  <c r="E343" i="8"/>
  <c r="E344" i="8"/>
  <c r="E345" i="8"/>
  <c r="E346" i="8"/>
  <c r="E339" i="8"/>
  <c r="E330" i="8"/>
  <c r="E331" i="8"/>
  <c r="E332" i="8"/>
  <c r="E333" i="8"/>
  <c r="E334" i="8"/>
  <c r="E335" i="8"/>
  <c r="E336" i="8"/>
  <c r="E329" i="8"/>
  <c r="E320" i="8"/>
  <c r="E321" i="8"/>
  <c r="E322" i="8"/>
  <c r="E323" i="8"/>
  <c r="E324" i="8"/>
  <c r="E325" i="8"/>
  <c r="E326" i="8"/>
  <c r="E319" i="8"/>
  <c r="E310" i="8"/>
  <c r="E311" i="8"/>
  <c r="E312" i="8"/>
  <c r="E313" i="8"/>
  <c r="E314" i="8"/>
  <c r="E315" i="8"/>
  <c r="E316" i="8"/>
  <c r="E309" i="8"/>
  <c r="E300" i="8"/>
  <c r="E301" i="8"/>
  <c r="E302" i="8"/>
  <c r="E303" i="8"/>
  <c r="E304" i="8"/>
  <c r="E305" i="8"/>
  <c r="E306" i="8"/>
  <c r="E299" i="8"/>
  <c r="E290" i="8"/>
  <c r="E291" i="8"/>
  <c r="E292" i="8"/>
  <c r="E293" i="8"/>
  <c r="E294" i="8"/>
  <c r="E295" i="8"/>
  <c r="E296" i="8"/>
  <c r="E289" i="8"/>
  <c r="E280" i="8"/>
  <c r="E281" i="8"/>
  <c r="E282" i="8"/>
  <c r="E283" i="8"/>
  <c r="E284" i="8"/>
  <c r="E285" i="8"/>
  <c r="E286" i="8"/>
  <c r="E279" i="8"/>
  <c r="E270" i="8"/>
  <c r="E271" i="8"/>
  <c r="E272" i="8"/>
  <c r="E273" i="8"/>
  <c r="E274" i="8"/>
  <c r="E275" i="8"/>
  <c r="E276" i="8"/>
  <c r="E269" i="8"/>
  <c r="E260" i="8"/>
  <c r="E261" i="8"/>
  <c r="E262" i="8"/>
  <c r="E263" i="8"/>
  <c r="E264" i="8"/>
  <c r="E265" i="8"/>
  <c r="E266" i="8"/>
  <c r="E259" i="8"/>
  <c r="E250" i="8"/>
  <c r="E251" i="8"/>
  <c r="E252" i="8"/>
  <c r="E253" i="8"/>
  <c r="E254" i="8"/>
  <c r="E255" i="8"/>
  <c r="E256" i="8"/>
  <c r="E249" i="8"/>
  <c r="E240" i="8"/>
  <c r="E241" i="8"/>
  <c r="E242" i="8"/>
  <c r="E243" i="8"/>
  <c r="E244" i="8"/>
  <c r="E245" i="8"/>
  <c r="E246" i="8"/>
  <c r="E239" i="8"/>
  <c r="E230" i="8"/>
  <c r="E231" i="8"/>
  <c r="E232" i="8"/>
  <c r="E233" i="8"/>
  <c r="E234" i="8"/>
  <c r="E235" i="8"/>
  <c r="E236" i="8"/>
  <c r="E229" i="8"/>
  <c r="E220" i="8"/>
  <c r="E221" i="8"/>
  <c r="E222" i="8"/>
  <c r="E223" i="8"/>
  <c r="E224" i="8"/>
  <c r="E225" i="8"/>
  <c r="E226" i="8"/>
  <c r="E219" i="8"/>
  <c r="E210" i="8"/>
  <c r="E211" i="8"/>
  <c r="E212" i="8"/>
  <c r="E213" i="8"/>
  <c r="E214" i="8"/>
  <c r="E215" i="8"/>
  <c r="E216" i="8"/>
  <c r="E209" i="8"/>
  <c r="E200" i="8"/>
  <c r="E201" i="8"/>
  <c r="E202" i="8"/>
  <c r="E203" i="8"/>
  <c r="E204" i="8"/>
  <c r="E205" i="8"/>
  <c r="E206" i="8"/>
  <c r="E199" i="8"/>
  <c r="E190" i="8"/>
  <c r="E191" i="8"/>
  <c r="E192" i="8"/>
  <c r="E193" i="8"/>
  <c r="E194" i="8"/>
  <c r="E195" i="8"/>
  <c r="E196" i="8"/>
  <c r="E189" i="8"/>
  <c r="E180" i="8"/>
  <c r="E181" i="8"/>
  <c r="E182" i="8"/>
  <c r="E183" i="8"/>
  <c r="E184" i="8"/>
  <c r="E185" i="8"/>
  <c r="E186" i="8"/>
  <c r="E179" i="8"/>
  <c r="E170" i="8"/>
  <c r="E171" i="8"/>
  <c r="E172" i="8"/>
  <c r="E173" i="8"/>
  <c r="E174" i="8"/>
  <c r="E175" i="8"/>
  <c r="E176" i="8"/>
  <c r="E169" i="8"/>
  <c r="E160" i="8"/>
  <c r="E161" i="8"/>
  <c r="E162" i="8"/>
  <c r="E163" i="8"/>
  <c r="E164" i="8"/>
  <c r="E165" i="8"/>
  <c r="E166" i="8"/>
  <c r="E159" i="8"/>
  <c r="E150" i="8"/>
  <c r="E151" i="8"/>
  <c r="E152" i="8"/>
  <c r="E153" i="8"/>
  <c r="E154" i="8"/>
  <c r="E155" i="8"/>
  <c r="E156" i="8"/>
  <c r="E149" i="8"/>
  <c r="E140" i="8"/>
  <c r="E141" i="8"/>
  <c r="E142" i="8"/>
  <c r="E143" i="8"/>
  <c r="E144" i="8"/>
  <c r="E145" i="8"/>
  <c r="E146" i="8"/>
  <c r="E139" i="8"/>
  <c r="E130" i="8"/>
  <c r="E131" i="8"/>
  <c r="E132" i="8"/>
  <c r="E133" i="8"/>
  <c r="E134" i="8"/>
  <c r="E135" i="8"/>
  <c r="E136" i="8"/>
  <c r="E129" i="8"/>
  <c r="E120" i="8"/>
  <c r="E121" i="8"/>
  <c r="E122" i="8"/>
  <c r="E123" i="8"/>
  <c r="E124" i="8"/>
  <c r="E125" i="8"/>
  <c r="E126" i="8"/>
  <c r="E119" i="8"/>
  <c r="E110" i="8"/>
  <c r="E111" i="8"/>
  <c r="E112" i="8"/>
  <c r="E113" i="8"/>
  <c r="E114" i="8"/>
  <c r="E115" i="8"/>
  <c r="E116" i="8"/>
  <c r="E109" i="8"/>
  <c r="E100" i="8"/>
  <c r="E101" i="8"/>
  <c r="E102" i="8"/>
  <c r="E103" i="8"/>
  <c r="E104" i="8"/>
  <c r="E105" i="8"/>
  <c r="E106" i="8"/>
  <c r="E99" i="8"/>
  <c r="E90" i="8"/>
  <c r="E91" i="8"/>
  <c r="E92" i="8"/>
  <c r="E93" i="8"/>
  <c r="E94" i="8"/>
  <c r="E95" i="8"/>
  <c r="E96" i="8"/>
  <c r="E89" i="8"/>
  <c r="E80" i="8"/>
  <c r="E81" i="8"/>
  <c r="E82" i="8"/>
  <c r="E83" i="8"/>
  <c r="E84" i="8"/>
  <c r="E85" i="8"/>
  <c r="E86" i="8"/>
  <c r="E79" i="8"/>
  <c r="E70" i="8"/>
  <c r="E71" i="8"/>
  <c r="E72" i="8"/>
  <c r="E73" i="8"/>
  <c r="E74" i="8"/>
  <c r="E75" i="8"/>
  <c r="E76" i="8"/>
  <c r="E69" i="8"/>
  <c r="E60" i="8"/>
  <c r="E61" i="8"/>
  <c r="E62" i="8"/>
  <c r="E63" i="8"/>
  <c r="E64" i="8"/>
  <c r="E65" i="8"/>
  <c r="E66" i="8"/>
  <c r="E59" i="8"/>
  <c r="E50" i="8"/>
  <c r="E51" i="8"/>
  <c r="E52" i="8"/>
  <c r="E53" i="8"/>
  <c r="E54" i="8"/>
  <c r="E55" i="8"/>
  <c r="E56" i="8"/>
  <c r="E49" i="8"/>
  <c r="E40" i="8"/>
  <c r="E41" i="8"/>
  <c r="E42" i="8"/>
  <c r="E43" i="8"/>
  <c r="E44" i="8"/>
  <c r="E45" i="8"/>
  <c r="E46" i="8"/>
  <c r="E39" i="8"/>
  <c r="E30" i="8"/>
  <c r="E31" i="8"/>
  <c r="E32" i="8"/>
  <c r="E33" i="8"/>
  <c r="E34" i="8"/>
  <c r="E35" i="8"/>
  <c r="E36" i="8"/>
  <c r="E29" i="8"/>
  <c r="E20" i="8"/>
  <c r="E21" i="8"/>
  <c r="E22" i="8"/>
  <c r="E23" i="8"/>
  <c r="E24" i="8"/>
  <c r="E25" i="8"/>
  <c r="E26" i="8"/>
  <c r="E19" i="8"/>
  <c r="E16" i="8"/>
  <c r="E15" i="8"/>
  <c r="E14" i="8"/>
  <c r="E13" i="8"/>
  <c r="E12" i="8"/>
  <c r="E11" i="8"/>
  <c r="E10" i="8"/>
  <c r="E9" i="8"/>
  <c r="F32" i="9" l="1"/>
  <c r="F20" i="9"/>
  <c r="F406" i="8"/>
  <c r="F405" i="8"/>
  <c r="F404" i="8"/>
  <c r="F403" i="8"/>
  <c r="F402" i="8"/>
  <c r="F401" i="8"/>
  <c r="F400" i="8"/>
  <c r="F399" i="8"/>
  <c r="E398" i="8"/>
  <c r="F396" i="8"/>
  <c r="F395" i="8"/>
  <c r="F394" i="8"/>
  <c r="F393" i="8"/>
  <c r="F392" i="8"/>
  <c r="F391" i="8"/>
  <c r="F390" i="8"/>
  <c r="F389" i="8"/>
  <c r="E388" i="8"/>
  <c r="F386" i="8"/>
  <c r="F385" i="8"/>
  <c r="F384" i="8"/>
  <c r="F383" i="8"/>
  <c r="F382" i="8"/>
  <c r="F381" i="8"/>
  <c r="F380" i="8"/>
  <c r="F379" i="8"/>
  <c r="E378" i="8"/>
  <c r="F376" i="8"/>
  <c r="F375" i="8"/>
  <c r="F374" i="8"/>
  <c r="F373" i="8"/>
  <c r="F372" i="8"/>
  <c r="F371" i="8"/>
  <c r="F370" i="8"/>
  <c r="F369" i="8"/>
  <c r="E368" i="8"/>
  <c r="F366" i="8"/>
  <c r="F365" i="8"/>
  <c r="F364" i="8"/>
  <c r="F363" i="8"/>
  <c r="F362" i="8"/>
  <c r="F361" i="8"/>
  <c r="F360" i="8"/>
  <c r="F359" i="8"/>
  <c r="E358" i="8"/>
  <c r="F356" i="8"/>
  <c r="F355" i="8"/>
  <c r="F354" i="8"/>
  <c r="F353" i="8"/>
  <c r="F352" i="8"/>
  <c r="F351" i="8"/>
  <c r="F350" i="8"/>
  <c r="F349" i="8"/>
  <c r="E348" i="8"/>
  <c r="F346" i="8"/>
  <c r="F345" i="8"/>
  <c r="F344" i="8"/>
  <c r="F343" i="8"/>
  <c r="F342" i="8"/>
  <c r="F341" i="8"/>
  <c r="F340" i="8"/>
  <c r="F339" i="8"/>
  <c r="E338" i="8"/>
  <c r="F336" i="8"/>
  <c r="F335" i="8"/>
  <c r="F334" i="8"/>
  <c r="F333" i="8"/>
  <c r="F332" i="8"/>
  <c r="F331" i="8"/>
  <c r="F330" i="8"/>
  <c r="F329" i="8"/>
  <c r="E328" i="8"/>
  <c r="F326" i="8"/>
  <c r="F325" i="8"/>
  <c r="F324" i="8"/>
  <c r="F323" i="8"/>
  <c r="F322" i="8"/>
  <c r="F321" i="8"/>
  <c r="F320" i="8"/>
  <c r="F319" i="8"/>
  <c r="E318" i="8"/>
  <c r="F316" i="8"/>
  <c r="F315" i="8"/>
  <c r="F314" i="8"/>
  <c r="F313" i="8"/>
  <c r="F312" i="8"/>
  <c r="F311" i="8"/>
  <c r="F310" i="8"/>
  <c r="F309" i="8"/>
  <c r="E308" i="8"/>
  <c r="F306" i="8"/>
  <c r="F305" i="8"/>
  <c r="F304" i="8"/>
  <c r="F303" i="8"/>
  <c r="F302" i="8"/>
  <c r="F301" i="8"/>
  <c r="F300" i="8"/>
  <c r="F299" i="8"/>
  <c r="E298" i="8"/>
  <c r="F296" i="8"/>
  <c r="F295" i="8"/>
  <c r="F294" i="8"/>
  <c r="F293" i="8"/>
  <c r="F292" i="8"/>
  <c r="F291" i="8"/>
  <c r="F290" i="8"/>
  <c r="F289" i="8"/>
  <c r="E288" i="8"/>
  <c r="F286" i="8"/>
  <c r="F285" i="8"/>
  <c r="F284" i="8"/>
  <c r="F283" i="8"/>
  <c r="F282" i="8"/>
  <c r="F281" i="8"/>
  <c r="F280" i="8"/>
  <c r="F279" i="8"/>
  <c r="E278" i="8"/>
  <c r="F276" i="8"/>
  <c r="F275" i="8"/>
  <c r="F274" i="8"/>
  <c r="F273" i="8"/>
  <c r="F272" i="8"/>
  <c r="F271" i="8"/>
  <c r="F270" i="8"/>
  <c r="F269" i="8"/>
  <c r="E268" i="8"/>
  <c r="F266" i="8"/>
  <c r="F265" i="8"/>
  <c r="F264" i="8"/>
  <c r="F263" i="8"/>
  <c r="F262" i="8"/>
  <c r="F261" i="8"/>
  <c r="F260" i="8"/>
  <c r="F259" i="8"/>
  <c r="E258" i="8"/>
  <c r="F256" i="8"/>
  <c r="F255" i="8"/>
  <c r="F254" i="8"/>
  <c r="F253" i="8"/>
  <c r="F252" i="8"/>
  <c r="F251" i="8"/>
  <c r="F250" i="8"/>
  <c r="F249" i="8"/>
  <c r="E248" i="8"/>
  <c r="F246" i="8"/>
  <c r="F245" i="8"/>
  <c r="F244" i="8"/>
  <c r="F243" i="8"/>
  <c r="F242" i="8"/>
  <c r="F241" i="8"/>
  <c r="F240" i="8"/>
  <c r="F239" i="8"/>
  <c r="E238" i="8"/>
  <c r="F236" i="8"/>
  <c r="F235" i="8"/>
  <c r="F234" i="8"/>
  <c r="F233" i="8"/>
  <c r="F232" i="8"/>
  <c r="F231" i="8"/>
  <c r="F230" i="8"/>
  <c r="F229" i="8"/>
  <c r="E228" i="8"/>
  <c r="F226" i="8"/>
  <c r="F225" i="8"/>
  <c r="F224" i="8"/>
  <c r="F223" i="8"/>
  <c r="F222" i="8"/>
  <c r="F221" i="8"/>
  <c r="F220" i="8"/>
  <c r="F219" i="8"/>
  <c r="E218" i="8"/>
  <c r="F216" i="8"/>
  <c r="F215" i="8"/>
  <c r="F214" i="8"/>
  <c r="F213" i="8"/>
  <c r="F212" i="8"/>
  <c r="F211" i="8"/>
  <c r="F210" i="8"/>
  <c r="F209" i="8"/>
  <c r="E208" i="8"/>
  <c r="F206" i="8"/>
  <c r="F205" i="8"/>
  <c r="F204" i="8"/>
  <c r="F203" i="8"/>
  <c r="F202" i="8"/>
  <c r="F201" i="8"/>
  <c r="F200" i="8"/>
  <c r="F199" i="8"/>
  <c r="E198" i="8"/>
  <c r="F196" i="8"/>
  <c r="F195" i="8"/>
  <c r="F194" i="8"/>
  <c r="F193" i="8"/>
  <c r="F192" i="8"/>
  <c r="F191" i="8"/>
  <c r="F190" i="8"/>
  <c r="F189" i="8"/>
  <c r="E188" i="8"/>
  <c r="F186" i="8"/>
  <c r="F185" i="8"/>
  <c r="F184" i="8"/>
  <c r="F183" i="8"/>
  <c r="F182" i="8"/>
  <c r="F181" i="8"/>
  <c r="F180" i="8"/>
  <c r="F179" i="8"/>
  <c r="E178" i="8"/>
  <c r="F176" i="8"/>
  <c r="F175" i="8"/>
  <c r="F174" i="8"/>
  <c r="F173" i="8"/>
  <c r="F172" i="8"/>
  <c r="F171" i="8"/>
  <c r="F170" i="8"/>
  <c r="F169" i="8"/>
  <c r="E168" i="8"/>
  <c r="F166" i="8"/>
  <c r="F165" i="8"/>
  <c r="F164" i="8"/>
  <c r="F163" i="8"/>
  <c r="F162" i="8"/>
  <c r="F161" i="8"/>
  <c r="F160" i="8"/>
  <c r="F159" i="8"/>
  <c r="E158" i="8"/>
  <c r="F156" i="8"/>
  <c r="F155" i="8"/>
  <c r="F154" i="8"/>
  <c r="F153" i="8"/>
  <c r="F152" i="8"/>
  <c r="F151" i="8"/>
  <c r="F150" i="8"/>
  <c r="F149" i="8"/>
  <c r="E148" i="8"/>
  <c r="F146" i="8"/>
  <c r="F145" i="8"/>
  <c r="F144" i="8"/>
  <c r="F143" i="8"/>
  <c r="F142" i="8"/>
  <c r="F141" i="8"/>
  <c r="F140" i="8"/>
  <c r="F139" i="8"/>
  <c r="E138" i="8"/>
  <c r="F136" i="8"/>
  <c r="F135" i="8"/>
  <c r="F134" i="8"/>
  <c r="F133" i="8"/>
  <c r="F132" i="8"/>
  <c r="F131" i="8"/>
  <c r="F130" i="8"/>
  <c r="F129" i="8"/>
  <c r="E128" i="8"/>
  <c r="F126" i="8"/>
  <c r="F125" i="8"/>
  <c r="F124" i="8"/>
  <c r="F123" i="8"/>
  <c r="F122" i="8"/>
  <c r="F121" i="8"/>
  <c r="F120" i="8"/>
  <c r="F119" i="8"/>
  <c r="E118" i="8"/>
  <c r="F116" i="8"/>
  <c r="F115" i="8"/>
  <c r="F114" i="8"/>
  <c r="F113" i="8"/>
  <c r="F112" i="8"/>
  <c r="F111" i="8"/>
  <c r="F110" i="8"/>
  <c r="F109" i="8"/>
  <c r="E108" i="8"/>
  <c r="F106" i="8"/>
  <c r="F105" i="8"/>
  <c r="F104" i="8"/>
  <c r="F103" i="8"/>
  <c r="F102" i="8"/>
  <c r="F101" i="8"/>
  <c r="F100" i="8"/>
  <c r="F99" i="8"/>
  <c r="E98" i="8"/>
  <c r="F96" i="8"/>
  <c r="F95" i="8"/>
  <c r="F94" i="8"/>
  <c r="F93" i="8"/>
  <c r="F92" i="8"/>
  <c r="F91" i="8"/>
  <c r="F90" i="8"/>
  <c r="F89" i="8"/>
  <c r="E88" i="8"/>
  <c r="F86" i="8"/>
  <c r="F85" i="8"/>
  <c r="F84" i="8"/>
  <c r="F83" i="8"/>
  <c r="F82" i="8"/>
  <c r="F81" i="8"/>
  <c r="F80" i="8"/>
  <c r="F79" i="8"/>
  <c r="E78" i="8"/>
  <c r="F76" i="8"/>
  <c r="F75" i="8"/>
  <c r="F74" i="8"/>
  <c r="F73" i="8"/>
  <c r="F72" i="8"/>
  <c r="F71" i="8"/>
  <c r="F70" i="8"/>
  <c r="F69" i="8"/>
  <c r="E68" i="8"/>
  <c r="F66" i="8"/>
  <c r="F65" i="8"/>
  <c r="F64" i="8"/>
  <c r="F63" i="8"/>
  <c r="F62" i="8"/>
  <c r="F61" i="8"/>
  <c r="F60" i="8"/>
  <c r="F59" i="8"/>
  <c r="E58" i="8"/>
  <c r="F56" i="8"/>
  <c r="F55" i="8"/>
  <c r="F54" i="8"/>
  <c r="F53" i="8"/>
  <c r="F52" i="8"/>
  <c r="F51" i="8"/>
  <c r="F50" i="8"/>
  <c r="F49" i="8"/>
  <c r="E48" i="8"/>
  <c r="F46" i="8"/>
  <c r="F45" i="8"/>
  <c r="F44" i="8"/>
  <c r="F43" i="8"/>
  <c r="F42" i="8"/>
  <c r="F41" i="8"/>
  <c r="F40" i="8"/>
  <c r="F39" i="8"/>
  <c r="E38" i="8"/>
  <c r="F36" i="8"/>
  <c r="F35" i="8"/>
  <c r="F34" i="8"/>
  <c r="F33" i="8"/>
  <c r="F32" i="8"/>
  <c r="F31" i="8"/>
  <c r="F30" i="8"/>
  <c r="F29" i="8"/>
  <c r="E28" i="8"/>
  <c r="F26" i="8"/>
  <c r="F25" i="8"/>
  <c r="F24" i="8"/>
  <c r="F23" i="8"/>
  <c r="F22" i="8"/>
  <c r="F21" i="8"/>
  <c r="F20" i="8"/>
  <c r="F19" i="8"/>
  <c r="E18" i="8"/>
  <c r="E8" i="8"/>
  <c r="E110" i="7"/>
  <c r="C110" i="7"/>
  <c r="E93" i="7"/>
  <c r="C93" i="7"/>
  <c r="E76" i="7"/>
  <c r="C76" i="7"/>
  <c r="E59" i="7"/>
  <c r="C59" i="7"/>
  <c r="E42" i="7"/>
  <c r="C42" i="7"/>
  <c r="E25" i="7"/>
  <c r="C25" i="7"/>
  <c r="C8" i="7"/>
  <c r="E8" i="7"/>
  <c r="F115" i="7"/>
  <c r="F117" i="7"/>
  <c r="F119" i="7"/>
  <c r="F121" i="7"/>
  <c r="F123" i="7"/>
  <c r="F125" i="7"/>
  <c r="F122" i="7"/>
  <c r="F118" i="7"/>
  <c r="F114" i="7"/>
  <c r="F113" i="7"/>
  <c r="F108" i="7"/>
  <c r="F107" i="7"/>
  <c r="F106" i="7"/>
  <c r="F105" i="7"/>
  <c r="F104" i="7"/>
  <c r="F103" i="7"/>
  <c r="F102" i="7"/>
  <c r="F101" i="7"/>
  <c r="F100" i="7"/>
  <c r="F99" i="7"/>
  <c r="F98" i="7"/>
  <c r="F97" i="7"/>
  <c r="F96" i="7"/>
  <c r="F95" i="7"/>
  <c r="F94" i="7"/>
  <c r="F81" i="7"/>
  <c r="F85" i="7"/>
  <c r="F87" i="7"/>
  <c r="F89" i="7"/>
  <c r="F91" i="7"/>
  <c r="F88" i="7"/>
  <c r="F84" i="7"/>
  <c r="F83" i="7"/>
  <c r="F80" i="7"/>
  <c r="F79" i="7"/>
  <c r="F64" i="7"/>
  <c r="F68" i="7"/>
  <c r="F72" i="7"/>
  <c r="F60" i="7"/>
  <c r="F47" i="7"/>
  <c r="F49" i="7"/>
  <c r="F51" i="7"/>
  <c r="F55" i="7"/>
  <c r="F57" i="7"/>
  <c r="F43" i="7"/>
  <c r="F38" i="7"/>
  <c r="F32" i="7"/>
  <c r="F30" i="7"/>
  <c r="F28" i="7"/>
  <c r="F37" i="7"/>
  <c r="F33" i="7"/>
  <c r="F29" i="7"/>
  <c r="F26" i="7"/>
  <c r="F11" i="7"/>
  <c r="F15" i="7"/>
  <c r="F19" i="7"/>
  <c r="F23" i="7"/>
  <c r="F9" i="7"/>
  <c r="F124" i="7"/>
  <c r="F120" i="7"/>
  <c r="F112" i="7"/>
  <c r="F111" i="7"/>
  <c r="F90" i="7"/>
  <c r="F86" i="7"/>
  <c r="F82" i="7"/>
  <c r="F78" i="7"/>
  <c r="F77" i="7"/>
  <c r="F74" i="7"/>
  <c r="F73" i="7"/>
  <c r="F71" i="7"/>
  <c r="F70" i="7"/>
  <c r="F69" i="7"/>
  <c r="F67" i="7"/>
  <c r="F66" i="7"/>
  <c r="F65" i="7"/>
  <c r="F63" i="7"/>
  <c r="F62" i="7"/>
  <c r="F61" i="7"/>
  <c r="F56" i="7"/>
  <c r="F54" i="7"/>
  <c r="F53" i="7"/>
  <c r="F52" i="7"/>
  <c r="F50" i="7"/>
  <c r="F48" i="7"/>
  <c r="F46" i="7"/>
  <c r="F45" i="7"/>
  <c r="F44" i="7"/>
  <c r="F40" i="7"/>
  <c r="F39" i="7"/>
  <c r="F36" i="7"/>
  <c r="F35" i="7"/>
  <c r="F34" i="7"/>
  <c r="F31" i="7"/>
  <c r="F27" i="7"/>
  <c r="F17" i="10"/>
  <c r="F16" i="10"/>
  <c r="F15" i="10"/>
  <c r="F14" i="10"/>
  <c r="F13" i="10"/>
  <c r="F12" i="10"/>
  <c r="F11" i="10"/>
  <c r="F10" i="10"/>
  <c r="F9" i="10"/>
  <c r="F18" i="9"/>
  <c r="F16" i="9"/>
  <c r="F15" i="9"/>
  <c r="F14" i="9"/>
  <c r="F13" i="9"/>
  <c r="F12" i="9"/>
  <c r="F11" i="9"/>
  <c r="F10" i="9"/>
  <c r="F9" i="9"/>
  <c r="E8" i="9"/>
  <c r="C8" i="9"/>
  <c r="F16" i="8"/>
  <c r="F15" i="8"/>
  <c r="F14" i="8"/>
  <c r="F13" i="8"/>
  <c r="F12" i="8"/>
  <c r="F11" i="8"/>
  <c r="F10" i="8"/>
  <c r="F9" i="8"/>
  <c r="F22" i="7"/>
  <c r="F20" i="7"/>
  <c r="F18" i="7"/>
  <c r="F17" i="7"/>
  <c r="F16" i="7"/>
  <c r="F14" i="7"/>
  <c r="F13" i="7"/>
  <c r="F12" i="7"/>
  <c r="F10" i="7"/>
  <c r="F93" i="7" l="1"/>
  <c r="F8" i="10"/>
  <c r="F8" i="9"/>
  <c r="F118" i="8"/>
  <c r="F158" i="8"/>
  <c r="F358" i="8"/>
  <c r="F398" i="8"/>
  <c r="F68" i="8"/>
  <c r="F188" i="8"/>
  <c r="F228" i="8"/>
  <c r="F268" i="8"/>
  <c r="F308" i="8"/>
  <c r="F48" i="8"/>
  <c r="F168" i="8"/>
  <c r="F208" i="8"/>
  <c r="F248" i="8"/>
  <c r="F288" i="8"/>
  <c r="F98" i="8"/>
  <c r="F138" i="8"/>
  <c r="F338" i="8"/>
  <c r="F378" i="8"/>
  <c r="F58" i="8"/>
  <c r="F88" i="8"/>
  <c r="F128" i="8"/>
  <c r="F178" i="8"/>
  <c r="F218" i="8"/>
  <c r="F258" i="8"/>
  <c r="F298" i="8"/>
  <c r="F328" i="8"/>
  <c r="F368" i="8"/>
  <c r="F78" i="8"/>
  <c r="F108" i="8"/>
  <c r="F148" i="8"/>
  <c r="F198" i="8"/>
  <c r="F238" i="8"/>
  <c r="F278" i="8"/>
  <c r="F318" i="8"/>
  <c r="F348" i="8"/>
  <c r="F388" i="8"/>
  <c r="F38" i="8"/>
  <c r="F18" i="8"/>
  <c r="F28" i="8"/>
  <c r="F8" i="8"/>
  <c r="F110" i="7"/>
  <c r="F76" i="7"/>
  <c r="F42" i="7"/>
  <c r="F25" i="7"/>
  <c r="F59" i="7"/>
  <c r="F8" i="7"/>
  <c r="G64" i="6" l="1"/>
  <c r="F86" i="6" l="1"/>
  <c r="F85" i="6"/>
  <c r="F84" i="6"/>
  <c r="F83" i="6"/>
  <c r="F82" i="6"/>
  <c r="F81" i="6"/>
  <c r="F80" i="6"/>
  <c r="F79" i="6"/>
  <c r="F78" i="6"/>
  <c r="E76" i="6"/>
  <c r="C76" i="6"/>
  <c r="F65" i="6"/>
  <c r="F63" i="6"/>
  <c r="F62" i="6"/>
  <c r="F61" i="6"/>
  <c r="F60" i="6"/>
  <c r="F59" i="6"/>
  <c r="F58" i="6"/>
  <c r="F57" i="6"/>
  <c r="F56" i="6"/>
  <c r="E54" i="6"/>
  <c r="C54" i="6"/>
  <c r="F43" i="6"/>
  <c r="F42" i="6"/>
  <c r="F41" i="6"/>
  <c r="F40" i="6"/>
  <c r="F39" i="6"/>
  <c r="F38" i="6"/>
  <c r="F37" i="6"/>
  <c r="F36" i="6"/>
  <c r="E34" i="6"/>
  <c r="C34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10" i="6"/>
  <c r="F9" i="6"/>
  <c r="E7" i="6"/>
  <c r="C7" i="6"/>
  <c r="E51" i="4"/>
  <c r="B51" i="4" s="1"/>
  <c r="E53" i="4"/>
  <c r="B53" i="4" s="1"/>
  <c r="M53" i="4" s="1"/>
  <c r="E55" i="4"/>
  <c r="B55" i="4" s="1"/>
  <c r="E57" i="4"/>
  <c r="B57" i="4" s="1"/>
  <c r="E43" i="4"/>
  <c r="B43" i="4" s="1"/>
  <c r="E44" i="4"/>
  <c r="B44" i="4" s="1"/>
  <c r="J44" i="4" s="1"/>
  <c r="E45" i="4"/>
  <c r="E46" i="4"/>
  <c r="B46" i="4" s="1"/>
  <c r="E31" i="4"/>
  <c r="E33" i="4"/>
  <c r="E12" i="4"/>
  <c r="E16" i="4"/>
  <c r="E20" i="4"/>
  <c r="B20" i="4" s="1"/>
  <c r="J20" i="4" s="1"/>
  <c r="E23" i="4"/>
  <c r="B23" i="4" s="1"/>
  <c r="E24" i="4"/>
  <c r="B24" i="4" s="1"/>
  <c r="J24" i="4" s="1"/>
  <c r="E19" i="4"/>
  <c r="B19" i="4" s="1"/>
  <c r="E11" i="4"/>
  <c r="B11" i="4" s="1"/>
  <c r="E56" i="4"/>
  <c r="E54" i="4"/>
  <c r="B54" i="4" s="1"/>
  <c r="E52" i="4"/>
  <c r="B52" i="4" s="1"/>
  <c r="E50" i="4"/>
  <c r="B50" i="4" s="1"/>
  <c r="J50" i="4" s="1"/>
  <c r="E49" i="4"/>
  <c r="B49" i="4" s="1"/>
  <c r="E42" i="4"/>
  <c r="B42" i="4" s="1"/>
  <c r="E41" i="4"/>
  <c r="E40" i="4"/>
  <c r="B40" i="4" s="1"/>
  <c r="J40" i="4" s="1"/>
  <c r="E39" i="4"/>
  <c r="B39" i="4" s="1"/>
  <c r="E38" i="4"/>
  <c r="B38" i="4" s="1"/>
  <c r="E34" i="4"/>
  <c r="B34" i="4" s="1"/>
  <c r="J34" i="4" s="1"/>
  <c r="E32" i="4"/>
  <c r="B32" i="4" s="1"/>
  <c r="E30" i="4"/>
  <c r="B30" i="4" s="1"/>
  <c r="E29" i="4"/>
  <c r="B29" i="4" s="1"/>
  <c r="E28" i="4"/>
  <c r="B28" i="4" s="1"/>
  <c r="E15" i="4"/>
  <c r="B15" i="4" s="1"/>
  <c r="D47" i="3"/>
  <c r="B47" i="3"/>
  <c r="D35" i="3"/>
  <c r="B35" i="3"/>
  <c r="B25" i="3"/>
  <c r="D25" i="3"/>
  <c r="E56" i="3"/>
  <c r="E55" i="3"/>
  <c r="E54" i="3"/>
  <c r="E53" i="3"/>
  <c r="E51" i="3"/>
  <c r="E52" i="3"/>
  <c r="E50" i="3"/>
  <c r="E49" i="3"/>
  <c r="E48" i="3"/>
  <c r="D8" i="3"/>
  <c r="B8" i="3"/>
  <c r="E37" i="3"/>
  <c r="E38" i="3"/>
  <c r="E40" i="3"/>
  <c r="E39" i="3"/>
  <c r="E41" i="3"/>
  <c r="E42" i="3"/>
  <c r="E43" i="3"/>
  <c r="E44" i="3"/>
  <c r="E45" i="3"/>
  <c r="E36" i="3"/>
  <c r="E33" i="3"/>
  <c r="E32" i="3"/>
  <c r="E31" i="3"/>
  <c r="E29" i="3"/>
  <c r="E30" i="3"/>
  <c r="E28" i="3"/>
  <c r="E27" i="3"/>
  <c r="E26" i="3"/>
  <c r="J30" i="4" l="1"/>
  <c r="M30" i="4"/>
  <c r="N30" i="4"/>
  <c r="M49" i="4"/>
  <c r="J49" i="4"/>
  <c r="N49" i="4"/>
  <c r="N42" i="4"/>
  <c r="M42" i="4"/>
  <c r="J54" i="4"/>
  <c r="M54" i="4"/>
  <c r="N54" i="4"/>
  <c r="J15" i="4"/>
  <c r="M15" i="4"/>
  <c r="J32" i="4"/>
  <c r="M32" i="4"/>
  <c r="F76" i="6"/>
  <c r="F34" i="6"/>
  <c r="F54" i="6"/>
  <c r="F7" i="6"/>
  <c r="E47" i="3"/>
  <c r="B56" i="4"/>
  <c r="J56" i="4" s="1"/>
  <c r="B41" i="4"/>
  <c r="J41" i="4" s="1"/>
  <c r="B45" i="4"/>
  <c r="J45" i="4" s="1"/>
  <c r="E37" i="4"/>
  <c r="B37" i="4" s="1"/>
  <c r="J37" i="4" s="1"/>
  <c r="B31" i="4"/>
  <c r="B33" i="4"/>
  <c r="J33" i="4" s="1"/>
  <c r="E27" i="4"/>
  <c r="B27" i="4" s="1"/>
  <c r="M27" i="4" s="1"/>
  <c r="E13" i="4"/>
  <c r="B13" i="4" s="1"/>
  <c r="J13" i="4" s="1"/>
  <c r="E17" i="4"/>
  <c r="B17" i="4" s="1"/>
  <c r="E21" i="4"/>
  <c r="B21" i="4" s="1"/>
  <c r="M21" i="4" s="1"/>
  <c r="E10" i="4"/>
  <c r="B10" i="4" s="1"/>
  <c r="E14" i="4"/>
  <c r="E18" i="4"/>
  <c r="B18" i="4" s="1"/>
  <c r="J18" i="4" s="1"/>
  <c r="E22" i="4"/>
  <c r="B22" i="4" s="1"/>
  <c r="J22" i="4" s="1"/>
  <c r="B16" i="4"/>
  <c r="J16" i="4" s="1"/>
  <c r="B14" i="4"/>
  <c r="N14" i="4" s="1"/>
  <c r="B12" i="4"/>
  <c r="J53" i="4"/>
  <c r="N53" i="4"/>
  <c r="L53" i="4" s="1"/>
  <c r="M23" i="4"/>
  <c r="N23" i="4"/>
  <c r="J23" i="4"/>
  <c r="N33" i="4"/>
  <c r="M33" i="4"/>
  <c r="N18" i="4"/>
  <c r="N39" i="4"/>
  <c r="M39" i="4"/>
  <c r="J39" i="4"/>
  <c r="J42" i="4"/>
  <c r="N45" i="4"/>
  <c r="J51" i="4"/>
  <c r="M51" i="4"/>
  <c r="N51" i="4"/>
  <c r="J55" i="4"/>
  <c r="M55" i="4"/>
  <c r="N55" i="4"/>
  <c r="M38" i="4"/>
  <c r="N38" i="4"/>
  <c r="J38" i="4"/>
  <c r="N11" i="4"/>
  <c r="M11" i="4"/>
  <c r="J21" i="4"/>
  <c r="J11" i="4"/>
  <c r="N19" i="4"/>
  <c r="M19" i="4"/>
  <c r="J19" i="4"/>
  <c r="M22" i="4"/>
  <c r="M28" i="4"/>
  <c r="N28" i="4"/>
  <c r="J28" i="4"/>
  <c r="J31" i="4"/>
  <c r="N31" i="4"/>
  <c r="M31" i="4"/>
  <c r="N43" i="4"/>
  <c r="M43" i="4"/>
  <c r="J43" i="4"/>
  <c r="M46" i="4"/>
  <c r="N46" i="4"/>
  <c r="J46" i="4"/>
  <c r="M52" i="4"/>
  <c r="N52" i="4"/>
  <c r="J52" i="4"/>
  <c r="M56" i="4"/>
  <c r="N56" i="4"/>
  <c r="J17" i="4"/>
  <c r="N17" i="4"/>
  <c r="M17" i="4"/>
  <c r="J12" i="4"/>
  <c r="N15" i="4"/>
  <c r="N29" i="4"/>
  <c r="M29" i="4"/>
  <c r="J29" i="4"/>
  <c r="N32" i="4"/>
  <c r="N57" i="4"/>
  <c r="M57" i="4"/>
  <c r="J57" i="4"/>
  <c r="M20" i="4"/>
  <c r="M24" i="4"/>
  <c r="M34" i="4"/>
  <c r="M40" i="4"/>
  <c r="M44" i="4"/>
  <c r="M50" i="4"/>
  <c r="N20" i="4"/>
  <c r="N24" i="4"/>
  <c r="N34" i="4"/>
  <c r="N40" i="4"/>
  <c r="N44" i="4"/>
  <c r="N50" i="4"/>
  <c r="E8" i="3"/>
  <c r="E35" i="3"/>
  <c r="E25" i="3"/>
  <c r="M45" i="4" l="1"/>
  <c r="M14" i="4"/>
  <c r="L14" i="4" s="1"/>
  <c r="L49" i="4"/>
  <c r="M12" i="4"/>
  <c r="N12" i="4"/>
  <c r="N22" i="4"/>
  <c r="L22" i="4" s="1"/>
  <c r="I22" i="4" s="1"/>
  <c r="N21" i="4"/>
  <c r="L21" i="4" s="1"/>
  <c r="I21" i="4" s="1"/>
  <c r="N13" i="4"/>
  <c r="M13" i="4"/>
  <c r="M41" i="4"/>
  <c r="J14" i="4"/>
  <c r="I14" i="4" s="1"/>
  <c r="M18" i="4"/>
  <c r="L18" i="4" s="1"/>
  <c r="I18" i="4" s="1"/>
  <c r="L51" i="4"/>
  <c r="I51" i="4" s="1"/>
  <c r="I53" i="4"/>
  <c r="I49" i="4"/>
  <c r="N37" i="4"/>
  <c r="N41" i="4"/>
  <c r="M37" i="4"/>
  <c r="N27" i="4"/>
  <c r="L27" i="4" s="1"/>
  <c r="L31" i="4"/>
  <c r="I31" i="4" s="1"/>
  <c r="J27" i="4"/>
  <c r="L11" i="4"/>
  <c r="I11" i="4" s="1"/>
  <c r="M16" i="4"/>
  <c r="N10" i="4"/>
  <c r="J10" i="4"/>
  <c r="N16" i="4"/>
  <c r="M10" i="4"/>
  <c r="L55" i="4"/>
  <c r="I55" i="4" s="1"/>
  <c r="L54" i="4"/>
  <c r="I54" i="4" s="1"/>
  <c r="L46" i="4"/>
  <c r="I46" i="4" s="1"/>
  <c r="L39" i="4"/>
  <c r="I39" i="4" s="1"/>
  <c r="L32" i="4"/>
  <c r="I32" i="4" s="1"/>
  <c r="L33" i="4"/>
  <c r="I33" i="4" s="1"/>
  <c r="L23" i="4"/>
  <c r="I23" i="4" s="1"/>
  <c r="L34" i="4"/>
  <c r="I34" i="4" s="1"/>
  <c r="L52" i="4"/>
  <c r="I52" i="4" s="1"/>
  <c r="L38" i="4"/>
  <c r="I38" i="4" s="1"/>
  <c r="L40" i="4"/>
  <c r="I40" i="4" s="1"/>
  <c r="L50" i="4"/>
  <c r="I50" i="4" s="1"/>
  <c r="L30" i="4"/>
  <c r="I30" i="4" s="1"/>
  <c r="L57" i="4"/>
  <c r="I57" i="4" s="1"/>
  <c r="L29" i="4"/>
  <c r="I29" i="4" s="1"/>
  <c r="L15" i="4"/>
  <c r="I15" i="4" s="1"/>
  <c r="L56" i="4"/>
  <c r="I56" i="4" s="1"/>
  <c r="L43" i="4"/>
  <c r="I43" i="4" s="1"/>
  <c r="L28" i="4"/>
  <c r="I28" i="4" s="1"/>
  <c r="L45" i="4"/>
  <c r="I45" i="4" s="1"/>
  <c r="L42" i="4"/>
  <c r="I42" i="4" s="1"/>
  <c r="L20" i="4"/>
  <c r="I20" i="4" s="1"/>
  <c r="L44" i="4"/>
  <c r="I44" i="4" s="1"/>
  <c r="L24" i="4"/>
  <c r="I24" i="4" s="1"/>
  <c r="L17" i="4"/>
  <c r="I17" i="4" s="1"/>
  <c r="L19" i="4"/>
  <c r="I19" i="4" s="1"/>
  <c r="E10" i="3"/>
  <c r="E11" i="3"/>
  <c r="E13" i="3"/>
  <c r="E12" i="3"/>
  <c r="E14" i="3"/>
  <c r="E15" i="3"/>
  <c r="E16" i="3"/>
  <c r="E17" i="3"/>
  <c r="E18" i="3"/>
  <c r="E23" i="3"/>
  <c r="E22" i="3"/>
  <c r="E19" i="3"/>
  <c r="E20" i="3"/>
  <c r="E21" i="3"/>
  <c r="E9" i="3"/>
  <c r="I27" i="4" l="1"/>
  <c r="L16" i="4"/>
  <c r="I16" i="4" s="1"/>
  <c r="L37" i="4"/>
  <c r="I37" i="4" s="1"/>
  <c r="L13" i="4"/>
  <c r="I13" i="4" s="1"/>
  <c r="L12" i="4"/>
  <c r="I12" i="4" s="1"/>
  <c r="L41" i="4"/>
  <c r="I41" i="4" s="1"/>
  <c r="L10" i="4"/>
  <c r="I10" i="4" s="1"/>
</calcChain>
</file>

<file path=xl/sharedStrings.xml><?xml version="1.0" encoding="utf-8"?>
<sst xmlns="http://schemas.openxmlformats.org/spreadsheetml/2006/main" count="2470" uniqueCount="166">
  <si>
    <t>Encuentro Social</t>
  </si>
  <si>
    <t>Morena</t>
  </si>
  <si>
    <t>Nueva Alianza</t>
  </si>
  <si>
    <t>Movimiento Ciudadano</t>
  </si>
  <si>
    <t>PVEM</t>
  </si>
  <si>
    <t>PT</t>
  </si>
  <si>
    <t>PRD</t>
  </si>
  <si>
    <t>PRI</t>
  </si>
  <si>
    <t>PAN</t>
  </si>
  <si>
    <t>Total</t>
  </si>
  <si>
    <t>Distribución relativa</t>
  </si>
  <si>
    <t>Distribución absoluta</t>
  </si>
  <si>
    <t>Partido político</t>
  </si>
  <si>
    <t>Partido de la Revolución Socialista</t>
  </si>
  <si>
    <t>Socialdemócrata Independiente</t>
  </si>
  <si>
    <t>Partido Primero Coahuila</t>
  </si>
  <si>
    <t>Partido Campesino Popular</t>
  </si>
  <si>
    <t>Partido de la Revolución Coahuilense</t>
  </si>
  <si>
    <t>Partido Joven</t>
  </si>
  <si>
    <t>Partido Unidad Democrática de Coahuila</t>
  </si>
  <si>
    <t>Acreditados</t>
  </si>
  <si>
    <t>VERACRUZ</t>
  </si>
  <si>
    <t>Presentes, SIJE</t>
  </si>
  <si>
    <t>COAHUILA: Distribución de representantes, acreditados y presentes durante el segundo recorrido del SIJE, por partido político</t>
  </si>
  <si>
    <t>Número</t>
  </si>
  <si>
    <t>Porcentaje</t>
  </si>
  <si>
    <t>Total de acreditados*</t>
  </si>
  <si>
    <t>(*): Ante Mesa Directiva de Casilla y Generales.</t>
  </si>
  <si>
    <t>ESTADO DE MÉXICO: Distribución de representantes, acreditados y presentes durante el segundo recorrido del SIJE, por partido político</t>
  </si>
  <si>
    <t>NAYARIT: Distribución de representantes, acreditados y presentes durante el segundo recorrido del SIJE, por partido político</t>
  </si>
  <si>
    <t>VERACRUZ: Distribución de representantes, acreditados y presentes durante el segundo recorrido del SIJE, por partido político</t>
  </si>
  <si>
    <t>Sin presencia</t>
  </si>
  <si>
    <t>Con presencia</t>
  </si>
  <si>
    <t>Presentes</t>
  </si>
  <si>
    <t>Partido Unidad 
Democrática de Coahuila</t>
  </si>
  <si>
    <t>Socialdemócrata
Independiente</t>
  </si>
  <si>
    <t>Partido Campesino
Popular</t>
  </si>
  <si>
    <t>Movimiento
Ciudadano</t>
  </si>
  <si>
    <t>Partido de la Revolución
Coahuilense</t>
  </si>
  <si>
    <t>Partido Primero 
Coahuila</t>
  </si>
  <si>
    <t>Socialdemócrata 
Independiente</t>
  </si>
  <si>
    <t>Movimiento 
Ciudadano</t>
  </si>
  <si>
    <t>Fuente: Elaborado por la Dirección de Planeación y Seguimiento de la Dirección Ejecutiva de Organización Electoral con base en información del Sistema de Representantes proporcionada por la Dirección de Operación Regional e información del Sistema de Información de la Jornada Electoral (SIJE)</t>
  </si>
  <si>
    <t>Fuente: Elaborado por la Dirección de Planeación y Seguimiento de la Dirección Ejecutiva de Organización Electoral con base en información del Sistema de Información de la Jornada Electoral (SIJE).</t>
  </si>
  <si>
    <t>COAHUILA:</t>
  </si>
  <si>
    <t>ESTADO DE MÉXICO</t>
  </si>
  <si>
    <t>NAYARIT:</t>
  </si>
  <si>
    <t>Un presente</t>
  </si>
  <si>
    <t>Dos presentes</t>
  </si>
  <si>
    <t>Movimiento
 Ciudadano</t>
  </si>
  <si>
    <t>Partido Primero
 Coahuila</t>
  </si>
  <si>
    <t>Socialdemócrata
 Independiente</t>
  </si>
  <si>
    <t>Casillas con segundo recorrido</t>
  </si>
  <si>
    <t>Partido Primero
Coahuila</t>
  </si>
  <si>
    <t>COAHUILA: Distribución de representantes, acreditados y presentes durante el segundo recorrido del SIJE, por distrito electoral y partido político</t>
  </si>
  <si>
    <t>MC</t>
  </si>
  <si>
    <t>NA</t>
  </si>
  <si>
    <t>MORENA</t>
  </si>
  <si>
    <t>ES</t>
  </si>
  <si>
    <t>UDC</t>
  </si>
  <si>
    <t>PSD</t>
  </si>
  <si>
    <t>PPC</t>
  </si>
  <si>
    <t>PJ</t>
  </si>
  <si>
    <t>PRC</t>
  </si>
  <si>
    <t>PCP</t>
  </si>
  <si>
    <t>PRS</t>
  </si>
  <si>
    <t>Fuente: Elaborado por la Dirección de Planeación y Seguimiento de la Dirección Ejecutiva de Organización Electoral con base en información del Sistema de Representantes proporcionada por la Dirección de Operación Regional e información del Sistema de Información de la Jornada Electoral (SIJE).</t>
  </si>
  <si>
    <t>01 JILOTEPEC</t>
  </si>
  <si>
    <t>02 TEOLOYUCAN</t>
  </si>
  <si>
    <t>03 ATLACOMULCO</t>
  </si>
  <si>
    <t>04 NICOLÁS ROMERO</t>
  </si>
  <si>
    <t>05 TEOTIHUACÁN</t>
  </si>
  <si>
    <t>06 COACALCO DE BERRIOZÁBAL</t>
  </si>
  <si>
    <t>07 CUAUTITLÁN IZCALLI</t>
  </si>
  <si>
    <t>08 TULTITLAN</t>
  </si>
  <si>
    <t>09 IXTLAHUACA</t>
  </si>
  <si>
    <t>10 ECATEPEC DE MORELOS</t>
  </si>
  <si>
    <t>11 ECATEPEC DE MORELOS</t>
  </si>
  <si>
    <t>12 IXTAPALUCA</t>
  </si>
  <si>
    <t>13 ECATEPEC DE MORELOS</t>
  </si>
  <si>
    <t>14 ATIZAPÁN DE ZARAGOZA</t>
  </si>
  <si>
    <t>15 TLALNEPANTLA DE BAZ</t>
  </si>
  <si>
    <t>16 ECATEPEC DE MORELOS</t>
  </si>
  <si>
    <t>17 ECATEPEC DE MORELOS</t>
  </si>
  <si>
    <t>18 HUIXQUILUCAN</t>
  </si>
  <si>
    <t>19 TLALNEPANTLA DE BAZ</t>
  </si>
  <si>
    <t>20 NEZAHUALCÓYOTL</t>
  </si>
  <si>
    <t>21 NAUCALPAN DE JUAREZ</t>
  </si>
  <si>
    <t>22 NAUCALPAN DE JUAREZ</t>
  </si>
  <si>
    <t>23 VALLE DE BRAVO</t>
  </si>
  <si>
    <t>24 NAUCALPAN DE JUAREZ</t>
  </si>
  <si>
    <t>25 CHIMALHUACÁN</t>
  </si>
  <si>
    <t>26 TOLUCA</t>
  </si>
  <si>
    <t>27 METEPEC</t>
  </si>
  <si>
    <t>28 ZUMPANGO</t>
  </si>
  <si>
    <t>29 NEZAHUALCÓYOTL</t>
  </si>
  <si>
    <t>30 NEZAHUALCÓYOTL</t>
  </si>
  <si>
    <t>31 NEZAHUALCÓYOTL</t>
  </si>
  <si>
    <t>32 VALLE DE CHALCO SOLIDARIDAD</t>
  </si>
  <si>
    <t>33 CHALCO</t>
  </si>
  <si>
    <t>34 TOLUCA</t>
  </si>
  <si>
    <t>35 TENANCINGO</t>
  </si>
  <si>
    <t>36 TEJUPILCO</t>
  </si>
  <si>
    <t>37 CUAUTITLÁN</t>
  </si>
  <si>
    <t>38 TEXCOCO</t>
  </si>
  <si>
    <t>39 LA PAZ</t>
  </si>
  <si>
    <t>40 ZINACANTEPEC</t>
  </si>
  <si>
    <t>Distrito Electoral Federal y 
Partido Político</t>
  </si>
  <si>
    <t>Proceso Electoral Local Ordinario 2016-2017</t>
  </si>
  <si>
    <t>01 SANTIAGO IXCUINTLA</t>
  </si>
  <si>
    <t>02 TEPIC</t>
  </si>
  <si>
    <t>03 COMPOSTELA</t>
  </si>
  <si>
    <t>01 PANUCO</t>
  </si>
  <si>
    <t>02 TANTOYUCA</t>
  </si>
  <si>
    <t>03 TUXPAN</t>
  </si>
  <si>
    <t>04 VERACRUZ</t>
  </si>
  <si>
    <t>05 POZA RICA DE HIDALGO</t>
  </si>
  <si>
    <t>06 PAPANTLA</t>
  </si>
  <si>
    <t>07 MARTINEZ DE LA TORRE</t>
  </si>
  <si>
    <t>08 XALAPA</t>
  </si>
  <si>
    <t>09 COATEPEC</t>
  </si>
  <si>
    <t>10 XALAPA</t>
  </si>
  <si>
    <t>11 COATZACOALCOS</t>
  </si>
  <si>
    <t>12 VERACRUZ</t>
  </si>
  <si>
    <t>13 HUATUSCO</t>
  </si>
  <si>
    <t>14 MINATITLÁN</t>
  </si>
  <si>
    <t>15 ORIZABA</t>
  </si>
  <si>
    <t>16 CÓRDOBA</t>
  </si>
  <si>
    <t>17 COSAMALOAPAN</t>
  </si>
  <si>
    <t>18 ZONGÓLICA</t>
  </si>
  <si>
    <t>19 SAN ANDRES TUXTLA</t>
  </si>
  <si>
    <t>20 ACAYUCAN</t>
  </si>
  <si>
    <t>21 COSOLEACAQUE</t>
  </si>
  <si>
    <t>COAHUILA</t>
  </si>
  <si>
    <t>Procesos Electoral Local Ordinario 2016-2017</t>
  </si>
  <si>
    <t>MÉXICO</t>
  </si>
  <si>
    <t>NAYARIT</t>
  </si>
  <si>
    <t>--</t>
  </si>
  <si>
    <t>(--): No aplica.</t>
  </si>
  <si>
    <t>Cuadro 1</t>
  </si>
  <si>
    <t>Cuadro 1.1</t>
  </si>
  <si>
    <t>Cuadro 1.2</t>
  </si>
  <si>
    <t>Cuadro 1.3</t>
  </si>
  <si>
    <t>Cuadro 1.4</t>
  </si>
  <si>
    <t>Cuadro 2</t>
  </si>
  <si>
    <t>Cuadro 2.1</t>
  </si>
  <si>
    <t>Cuadro 2.2</t>
  </si>
  <si>
    <t>Cuadro 2.3</t>
  </si>
  <si>
    <t>Cuadro 2.4</t>
  </si>
  <si>
    <t>01 PIEDRAS NEGRAS</t>
  </si>
  <si>
    <t>02 SAN PEDRO</t>
  </si>
  <si>
    <t>03 MONCLOVA</t>
  </si>
  <si>
    <t>04 SALTILLO</t>
  </si>
  <si>
    <t>05 TORREÓN</t>
  </si>
  <si>
    <t>06 TORREÓN</t>
  </si>
  <si>
    <t>07 SALTILLO</t>
  </si>
  <si>
    <t>Distribución de representantes, acreditados y presentes durante el segundo recorrido del SIJE, por entidad federativa y partido político</t>
  </si>
  <si>
    <t>Entidad Federativa / Partido político</t>
  </si>
  <si>
    <t>Distribuciones absoluta y relativa de casillas aprobadas con segundo recorrido del SIJE, según condición de presencia de representantes y número presente, por entidad federativa y partido político</t>
  </si>
  <si>
    <t>VERACRUZ: Distribuciones absoluta y relativa de casillas aprobadas con segundo recorrido del SIJE, según condición de presencia de representantes y número presente, por distrito electoral y partido político</t>
  </si>
  <si>
    <t>NAYARIT: Distribuciones absoluta y relativa de casillas aprobadas con segundo recorrido del SIJE, según condición de presencia de representantes y número presente, por distrito electoral y partido político</t>
  </si>
  <si>
    <t>MÉXICO: Distribuciones absoluta y relativa de casillas aprobadas con segundo recorrido del SIJE, según condición de presencia de representantes y número presente, por distrito electoral y partido político</t>
  </si>
  <si>
    <t>COAHUILA: Distribuciones absoluta y relativa de casillas aprobadas con segundo recorrido del SIJE, según condición de presencia de representantes y número presente, por distrito electoral y partido político</t>
  </si>
  <si>
    <t>VERACRUZ: Distribución de representantes, acreditados y presentes durante el segundo recorrido del SIJE, por distrito electoral y partido político</t>
  </si>
  <si>
    <t>NAYARIT: Distribución de representantes, acreditados y presentes durante el segundo recorrido del SIJE, por distrito electoral y partido político</t>
  </si>
  <si>
    <t>MÉXICO: Distribución de representantes, acreditados y presentes durante el segundo recorrido del SIJE, por distrito electoral y partido político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</si>
</sst>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"/>
  </numFmts>
  <fonts count="11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8"/>
      <color theme="1"/>
      <name val="Arial"/>
      <family val="2"/>
    </font>
    <font>
      <sz val="7"/>
      <color theme="1"/>
      <name val="Arial"/>
      <family val="2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MS Sans Serif"/>
      <family val="2"/>
    </font>
    <font>
      <b/>
      <sz val="7"/>
      <color theme="1"/>
      <name val="Arial"/>
      <family val="2"/>
    </font>
    <font>
      <b/>
      <sz val="8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6699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4">
    <xf numFmtId="0" fontId="0" fillId="0" borderId="0"/>
    <xf numFmtId="0" fontId="7" fillId="0" borderId="0"/>
    <xf numFmtId="0" fontId="8" fillId="0" borderId="0"/>
    <xf numFmtId="0" fontId="6" fillId="0" borderId="0"/>
  </cellStyleXfs>
  <cellXfs count="101">
    <xf numFmtId="0" fontId="0" fillId="0" borderId="0" xfId="0"/>
    <xf numFmtId="0" fontId="1" fillId="0" borderId="0" xfId="0" applyFont="1"/>
    <xf numFmtId="164" fontId="1" fillId="0" borderId="0" xfId="0" applyNumberFormat="1" applyFont="1"/>
    <xf numFmtId="3" fontId="1" fillId="0" borderId="0" xfId="0" applyNumberFormat="1" applyFont="1"/>
    <xf numFmtId="0" fontId="1" fillId="0" borderId="1" xfId="0" applyNumberFormat="1" applyFont="1" applyBorder="1"/>
    <xf numFmtId="0" fontId="1" fillId="0" borderId="1" xfId="0" applyFont="1" applyBorder="1"/>
    <xf numFmtId="165" fontId="1" fillId="0" borderId="0" xfId="0" applyNumberFormat="1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 wrapText="1"/>
    </xf>
    <xf numFmtId="164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0" fontId="1" fillId="2" borderId="0" xfId="0" applyFont="1" applyFill="1" applyBorder="1" applyAlignment="1">
      <alignment vertical="center"/>
    </xf>
    <xf numFmtId="0" fontId="1" fillId="0" borderId="0" xfId="0" applyNumberFormat="1" applyFont="1"/>
    <xf numFmtId="164" fontId="3" fillId="0" borderId="0" xfId="0" applyNumberFormat="1" applyFont="1"/>
    <xf numFmtId="0" fontId="3" fillId="0" borderId="0" xfId="0" applyFont="1"/>
    <xf numFmtId="0" fontId="1" fillId="0" borderId="0" xfId="0" applyFont="1" applyBorder="1"/>
    <xf numFmtId="0" fontId="1" fillId="0" borderId="0" xfId="0" applyFont="1" applyFill="1" applyBorder="1" applyAlignment="1">
      <alignment horizontal="center" vertical="center"/>
    </xf>
    <xf numFmtId="3" fontId="1" fillId="0" borderId="0" xfId="0" applyNumberFormat="1" applyFont="1" applyAlignment="1">
      <alignment horizontal="right"/>
    </xf>
    <xf numFmtId="0" fontId="4" fillId="0" borderId="0" xfId="0" applyFont="1"/>
    <xf numFmtId="3" fontId="3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0" fontId="1" fillId="3" borderId="6" xfId="0" applyFont="1" applyFill="1" applyBorder="1" applyAlignment="1">
      <alignment horizontal="right" vertical="center" wrapText="1"/>
    </xf>
    <xf numFmtId="0" fontId="1" fillId="3" borderId="2" xfId="0" applyFont="1" applyFill="1" applyBorder="1" applyAlignment="1">
      <alignment horizontal="right" vertical="center" wrapText="1"/>
    </xf>
    <xf numFmtId="0" fontId="1" fillId="3" borderId="2" xfId="0" applyFont="1" applyFill="1" applyBorder="1" applyAlignment="1">
      <alignment horizontal="right" vertical="center"/>
    </xf>
    <xf numFmtId="0" fontId="3" fillId="0" borderId="0" xfId="0" applyFont="1" applyAlignment="1">
      <alignment horizontal="left"/>
    </xf>
    <xf numFmtId="164" fontId="1" fillId="0" borderId="1" xfId="0" applyNumberFormat="1" applyFont="1" applyBorder="1"/>
    <xf numFmtId="0" fontId="1" fillId="4" borderId="0" xfId="0" applyFont="1" applyFill="1"/>
    <xf numFmtId="3" fontId="1" fillId="4" borderId="0" xfId="0" applyNumberFormat="1" applyFont="1" applyFill="1"/>
    <xf numFmtId="164" fontId="1" fillId="4" borderId="0" xfId="0" applyNumberFormat="1" applyFont="1" applyFill="1"/>
    <xf numFmtId="0" fontId="1" fillId="0" borderId="0" xfId="0" applyFont="1" applyAlignment="1">
      <alignment wrapText="1"/>
    </xf>
    <xf numFmtId="164" fontId="5" fillId="4" borderId="0" xfId="0" applyNumberFormat="1" applyFont="1" applyFill="1"/>
    <xf numFmtId="0" fontId="4" fillId="0" borderId="0" xfId="0" applyFont="1" applyAlignment="1">
      <alignment horizontal="justify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1" fillId="3" borderId="0" xfId="0" applyFont="1" applyFill="1" applyAlignment="1">
      <alignment horizontal="right" wrapText="1"/>
    </xf>
    <xf numFmtId="0" fontId="1" fillId="0" borderId="0" xfId="0" applyFont="1" applyFill="1" applyAlignment="1">
      <alignment horizontal="right"/>
    </xf>
    <xf numFmtId="0" fontId="2" fillId="0" borderId="0" xfId="0" applyFont="1" applyAlignment="1">
      <alignment horizontal="center" vertical="center" wrapText="1"/>
    </xf>
    <xf numFmtId="164" fontId="1" fillId="0" borderId="0" xfId="0" applyNumberFormat="1" applyFont="1" applyBorder="1"/>
    <xf numFmtId="164" fontId="5" fillId="0" borderId="0" xfId="0" applyNumberFormat="1" applyFont="1" applyFill="1"/>
    <xf numFmtId="0" fontId="4" fillId="0" borderId="0" xfId="0" applyFont="1" applyAlignment="1">
      <alignment horizontal="justify" vertical="center" wrapText="1"/>
    </xf>
    <xf numFmtId="164" fontId="1" fillId="0" borderId="0" xfId="0" applyNumberFormat="1" applyFont="1" applyAlignment="1">
      <alignment wrapText="1"/>
    </xf>
    <xf numFmtId="0" fontId="1" fillId="0" borderId="0" xfId="0" applyFont="1" applyAlignment="1">
      <alignment horizontal="left" indent="1"/>
    </xf>
    <xf numFmtId="164" fontId="1" fillId="0" borderId="0" xfId="0" applyNumberFormat="1" applyFont="1" applyAlignment="1">
      <alignment horizontal="left" indent="1"/>
    </xf>
    <xf numFmtId="0" fontId="9" fillId="0" borderId="0" xfId="1" applyFont="1"/>
    <xf numFmtId="0" fontId="9" fillId="0" borderId="0" xfId="1" applyFont="1"/>
    <xf numFmtId="0" fontId="10" fillId="5" borderId="6" xfId="0" applyFont="1" applyFill="1" applyBorder="1" applyAlignment="1">
      <alignment horizontal="right" vertical="center" wrapText="1"/>
    </xf>
    <xf numFmtId="0" fontId="10" fillId="5" borderId="2" xfId="0" applyFont="1" applyFill="1" applyBorder="1" applyAlignment="1">
      <alignment horizontal="right" vertical="center" wrapText="1"/>
    </xf>
    <xf numFmtId="0" fontId="10" fillId="5" borderId="2" xfId="0" applyFont="1" applyFill="1" applyBorder="1" applyAlignment="1">
      <alignment horizontal="right" vertical="center"/>
    </xf>
    <xf numFmtId="0" fontId="10" fillId="5" borderId="0" xfId="0" applyFont="1" applyFill="1" applyBorder="1" applyAlignment="1">
      <alignment horizontal="right" vertical="center" wrapText="1"/>
    </xf>
    <xf numFmtId="0" fontId="1" fillId="4" borderId="0" xfId="0" applyFont="1" applyFill="1" applyAlignment="1">
      <alignment horizontal="left" indent="1"/>
    </xf>
    <xf numFmtId="0" fontId="9" fillId="0" borderId="0" xfId="0" applyFont="1"/>
    <xf numFmtId="0" fontId="3" fillId="0" borderId="0" xfId="0" applyFont="1" applyAlignment="1">
      <alignment vertical="center"/>
    </xf>
    <xf numFmtId="3" fontId="3" fillId="0" borderId="0" xfId="0" applyNumberFormat="1" applyFont="1" applyAlignment="1">
      <alignment horizontal="right" vertical="center"/>
    </xf>
    <xf numFmtId="164" fontId="3" fillId="0" borderId="0" xfId="0" applyNumberFormat="1" applyFont="1" applyAlignment="1">
      <alignment vertic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0" fillId="5" borderId="0" xfId="0" applyFont="1" applyFill="1" applyBorder="1" applyAlignment="1">
      <alignment vertical="center"/>
    </xf>
    <xf numFmtId="0" fontId="10" fillId="5" borderId="2" xfId="0" applyFont="1" applyFill="1" applyBorder="1" applyAlignment="1">
      <alignment vertical="center"/>
    </xf>
    <xf numFmtId="0" fontId="3" fillId="0" borderId="0" xfId="0" applyFont="1" applyAlignment="1">
      <alignment horizontal="right" wrapText="1"/>
    </xf>
    <xf numFmtId="3" fontId="3" fillId="0" borderId="0" xfId="0" applyNumberFormat="1" applyFont="1"/>
    <xf numFmtId="0" fontId="1" fillId="0" borderId="0" xfId="0" applyFont="1" applyFill="1" applyBorder="1" applyAlignment="1">
      <alignment horizontal="right" vertical="center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/>
    <xf numFmtId="0" fontId="1" fillId="0" borderId="0" xfId="0" applyFont="1" applyFill="1" applyBorder="1"/>
    <xf numFmtId="164" fontId="3" fillId="0" borderId="0" xfId="0" applyNumberFormat="1" applyFont="1" applyFill="1"/>
    <xf numFmtId="164" fontId="1" fillId="0" borderId="0" xfId="0" applyNumberFormat="1" applyFont="1" applyFill="1"/>
    <xf numFmtId="0" fontId="1" fillId="0" borderId="0" xfId="0" applyFont="1" applyFill="1" applyAlignment="1">
      <alignment horizontal="right" wrapText="1"/>
    </xf>
    <xf numFmtId="165" fontId="1" fillId="0" borderId="0" xfId="0" applyNumberFormat="1" applyFont="1" applyFill="1"/>
    <xf numFmtId="0" fontId="1" fillId="0" borderId="0" xfId="0" applyNumberFormat="1" applyFont="1" applyFill="1" applyBorder="1"/>
    <xf numFmtId="0" fontId="1" fillId="0" borderId="0" xfId="0" applyNumberFormat="1" applyFont="1" applyFill="1"/>
    <xf numFmtId="3" fontId="1" fillId="0" borderId="0" xfId="0" quotePrefix="1" applyNumberFormat="1" applyFont="1" applyAlignment="1">
      <alignment horizontal="right"/>
    </xf>
    <xf numFmtId="0" fontId="1" fillId="0" borderId="0" xfId="0" applyFont="1" applyFill="1" applyAlignment="1">
      <alignment horizontal="left" indent="1"/>
    </xf>
    <xf numFmtId="3" fontId="1" fillId="0" borderId="0" xfId="0" applyNumberFormat="1" applyFont="1" applyFill="1"/>
    <xf numFmtId="3" fontId="1" fillId="0" borderId="0" xfId="0" quotePrefix="1" applyNumberFormat="1" applyFont="1" applyFill="1" applyAlignment="1">
      <alignment horizontal="right"/>
    </xf>
    <xf numFmtId="164" fontId="1" fillId="0" borderId="0" xfId="0" quotePrefix="1" applyNumberFormat="1" applyFont="1" applyFill="1" applyAlignment="1">
      <alignment horizontal="right"/>
    </xf>
    <xf numFmtId="0" fontId="1" fillId="0" borderId="1" xfId="0" applyFont="1" applyBorder="1" applyAlignment="1">
      <alignment horizontal="left" indent="1"/>
    </xf>
    <xf numFmtId="3" fontId="1" fillId="0" borderId="1" xfId="0" applyNumberFormat="1" applyFont="1" applyBorder="1"/>
    <xf numFmtId="165" fontId="1" fillId="0" borderId="1" xfId="0" applyNumberFormat="1" applyFont="1" applyBorder="1"/>
    <xf numFmtId="3" fontId="1" fillId="0" borderId="0" xfId="0" applyNumberFormat="1" applyFont="1" applyAlignment="1">
      <alignment horizontal="right" wrapText="1"/>
    </xf>
    <xf numFmtId="3" fontId="3" fillId="0" borderId="0" xfId="0" applyNumberFormat="1" applyFont="1" applyAlignment="1">
      <alignment horizontal="right" wrapText="1"/>
    </xf>
    <xf numFmtId="0" fontId="4" fillId="0" borderId="0" xfId="0" applyFont="1" applyAlignment="1">
      <alignment horizontal="justify" vertical="center" wrapText="1"/>
    </xf>
    <xf numFmtId="0" fontId="2" fillId="0" borderId="0" xfId="0" applyFont="1" applyAlignment="1">
      <alignment horizontal="center" vertical="center" wrapText="1"/>
    </xf>
    <xf numFmtId="0" fontId="10" fillId="5" borderId="6" xfId="0" applyFont="1" applyFill="1" applyBorder="1" applyAlignment="1">
      <alignment horizontal="right" vertical="center" wrapText="1"/>
    </xf>
    <xf numFmtId="0" fontId="10" fillId="5" borderId="2" xfId="0" applyFont="1" applyFill="1" applyBorder="1" applyAlignment="1">
      <alignment horizontal="right" vertical="center" wrapText="1"/>
    </xf>
    <xf numFmtId="0" fontId="10" fillId="5" borderId="3" xfId="0" applyFont="1" applyFill="1" applyBorder="1" applyAlignment="1">
      <alignment horizontal="center" vertical="center"/>
    </xf>
    <xf numFmtId="0" fontId="10" fillId="5" borderId="6" xfId="0" applyFont="1" applyFill="1" applyBorder="1" applyAlignment="1">
      <alignment horizontal="left" vertical="center"/>
    </xf>
    <xf numFmtId="0" fontId="10" fillId="5" borderId="2" xfId="0" applyFont="1" applyFill="1" applyBorder="1" applyAlignment="1">
      <alignment horizontal="left" vertical="center"/>
    </xf>
    <xf numFmtId="0" fontId="10" fillId="5" borderId="0" xfId="0" applyFont="1" applyFill="1" applyBorder="1" applyAlignment="1">
      <alignment horizontal="left" vertical="center" wrapText="1"/>
    </xf>
    <xf numFmtId="0" fontId="10" fillId="5" borderId="2" xfId="0" applyFont="1" applyFill="1" applyBorder="1" applyAlignment="1">
      <alignment horizontal="left" vertical="center" wrapText="1"/>
    </xf>
    <xf numFmtId="0" fontId="10" fillId="5" borderId="0" xfId="0" applyFont="1" applyFill="1" applyBorder="1" applyAlignment="1">
      <alignment horizontal="right" vertical="center" wrapText="1"/>
    </xf>
    <xf numFmtId="0" fontId="10" fillId="5" borderId="2" xfId="0" applyFont="1" applyFill="1" applyBorder="1" applyAlignment="1">
      <alignment horizontal="center" vertical="center"/>
    </xf>
    <xf numFmtId="0" fontId="10" fillId="5" borderId="0" xfId="0" applyFont="1" applyFill="1" applyBorder="1" applyAlignment="1">
      <alignment horizontal="left" vertical="center"/>
    </xf>
    <xf numFmtId="0" fontId="10" fillId="5" borderId="5" xfId="0" applyFont="1" applyFill="1" applyBorder="1" applyAlignment="1">
      <alignment horizontal="right" vertical="center" wrapText="1"/>
    </xf>
    <xf numFmtId="0" fontId="10" fillId="5" borderId="4" xfId="0" applyFont="1" applyFill="1" applyBorder="1" applyAlignment="1">
      <alignment horizontal="center" vertical="center"/>
    </xf>
    <xf numFmtId="0" fontId="10" fillId="5" borderId="6" xfId="0" applyFont="1" applyFill="1" applyBorder="1" applyAlignment="1">
      <alignment horizontal="left" vertical="center" wrapText="1"/>
    </xf>
    <xf numFmtId="0" fontId="1" fillId="3" borderId="6" xfId="0" applyFont="1" applyFill="1" applyBorder="1" applyAlignment="1">
      <alignment horizontal="left" vertical="center"/>
    </xf>
    <xf numFmtId="0" fontId="1" fillId="3" borderId="2" xfId="0" applyFont="1" applyFill="1" applyBorder="1" applyAlignment="1">
      <alignment horizontal="left" vertical="center"/>
    </xf>
    <xf numFmtId="0" fontId="1" fillId="3" borderId="6" xfId="0" applyFont="1" applyFill="1" applyBorder="1" applyAlignment="1">
      <alignment horizontal="right" vertical="center" wrapText="1"/>
    </xf>
    <xf numFmtId="0" fontId="1" fillId="3" borderId="2" xfId="0" applyFont="1" applyFill="1" applyBorder="1" applyAlignment="1">
      <alignment horizontal="right" vertical="center" wrapText="1"/>
    </xf>
    <xf numFmtId="0" fontId="1" fillId="3" borderId="3" xfId="0" applyFont="1" applyFill="1" applyBorder="1" applyAlignment="1">
      <alignment horizontal="center" vertical="center"/>
    </xf>
  </cellXfs>
  <cellStyles count="4">
    <cellStyle name="Normal" xfId="0" builtinId="0"/>
    <cellStyle name="Normal 2" xfId="3"/>
    <cellStyle name="Normal 2 3" xfId="2"/>
    <cellStyle name="Normal 3" xfId="1"/>
  </cellStyles>
  <dxfs count="0"/>
  <tableStyles count="0" defaultTableStyle="TableStyleMedium2" defaultPivotStyle="PivotStyleLight16"/>
  <colors>
    <mruColors>
      <color rgb="FFFF6699"/>
      <color rgb="FFFFCCCC"/>
      <color rgb="FFFF0066"/>
      <color rgb="FF9393B7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200" b="1"/>
              <a:t>COAHUILA: Número de representantes acreditados</a:t>
            </a:r>
            <a:r>
              <a:rPr lang="es-MX" sz="1200" b="1" baseline="0"/>
              <a:t> y presentes durante el segundo recorrido del SIJE, por partido político</a:t>
            </a:r>
            <a:endParaRPr lang="es-MX" sz="12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0.12056854237758095"/>
          <c:y val="0.15401404685525422"/>
          <c:w val="0.85735579927509065"/>
          <c:h val="0.47257582385535141"/>
        </c:manualLayout>
      </c:layout>
      <c:barChart>
        <c:barDir val="col"/>
        <c:grouping val="clustered"/>
        <c:varyColors val="0"/>
        <c:ser>
          <c:idx val="0"/>
          <c:order val="0"/>
          <c:tx>
            <c:v>Acreditados</c:v>
          </c:tx>
          <c:spPr>
            <a:solidFill>
              <a:srgbClr val="FF0066"/>
            </a:solidFill>
            <a:ln>
              <a:solidFill>
                <a:schemeClr val="bg1">
                  <a:lumMod val="65000"/>
                </a:schemeClr>
              </a:solidFill>
            </a:ln>
            <a:effectLst/>
          </c:spPr>
          <c:invertIfNegative val="0"/>
          <c:val>
            <c:numRef>
              <c:f>GRAFICAS1!$C$9:$C$23</c:f>
              <c:numCache>
                <c:formatCode>#,##0</c:formatCode>
                <c:ptCount val="15"/>
                <c:pt idx="0">
                  <c:v>4356</c:v>
                </c:pt>
                <c:pt idx="1">
                  <c:v>7530</c:v>
                </c:pt>
                <c:pt idx="2">
                  <c:v>3028</c:v>
                </c:pt>
                <c:pt idx="3">
                  <c:v>3354</c:v>
                </c:pt>
                <c:pt idx="4">
                  <c:v>3411</c:v>
                </c:pt>
                <c:pt idx="5">
                  <c:v>1524</c:v>
                </c:pt>
                <c:pt idx="6">
                  <c:v>2826</c:v>
                </c:pt>
                <c:pt idx="7">
                  <c:v>6263</c:v>
                </c:pt>
                <c:pt idx="8">
                  <c:v>2896</c:v>
                </c:pt>
                <c:pt idx="9">
                  <c:v>4062</c:v>
                </c:pt>
                <c:pt idx="10">
                  <c:v>3679</c:v>
                </c:pt>
                <c:pt idx="11">
                  <c:v>822</c:v>
                </c:pt>
                <c:pt idx="12">
                  <c:v>849</c:v>
                </c:pt>
                <c:pt idx="13">
                  <c:v>3334</c:v>
                </c:pt>
                <c:pt idx="14">
                  <c:v>1874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GRAFICAS1!$A$9:$A$23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2"/>
          <c:order val="2"/>
          <c:tx>
            <c:v>Presentes</c:v>
          </c:tx>
          <c:spPr>
            <a:solidFill>
              <a:srgbClr val="FFCCCC"/>
            </a:solidFill>
            <a:ln>
              <a:solidFill>
                <a:schemeClr val="bg1">
                  <a:lumMod val="65000"/>
                </a:schemeClr>
              </a:solidFill>
            </a:ln>
            <a:effectLst/>
          </c:spPr>
          <c:invertIfNegative val="0"/>
          <c:val>
            <c:numRef>
              <c:f>GRAFICAS1!$E$9:$E$23</c:f>
              <c:numCache>
                <c:formatCode>#,##0</c:formatCode>
                <c:ptCount val="15"/>
                <c:pt idx="0">
                  <c:v>3388</c:v>
                </c:pt>
                <c:pt idx="1">
                  <c:v>3993</c:v>
                </c:pt>
                <c:pt idx="2">
                  <c:v>736</c:v>
                </c:pt>
                <c:pt idx="3">
                  <c:v>1395</c:v>
                </c:pt>
                <c:pt idx="4">
                  <c:v>2267</c:v>
                </c:pt>
                <c:pt idx="5">
                  <c:v>371</c:v>
                </c:pt>
                <c:pt idx="6">
                  <c:v>1823</c:v>
                </c:pt>
                <c:pt idx="7">
                  <c:v>2417</c:v>
                </c:pt>
                <c:pt idx="8">
                  <c:v>557</c:v>
                </c:pt>
                <c:pt idx="9">
                  <c:v>1902</c:v>
                </c:pt>
                <c:pt idx="10">
                  <c:v>1507</c:v>
                </c:pt>
                <c:pt idx="11">
                  <c:v>386</c:v>
                </c:pt>
                <c:pt idx="12">
                  <c:v>435</c:v>
                </c:pt>
                <c:pt idx="13">
                  <c:v>1290</c:v>
                </c:pt>
                <c:pt idx="14">
                  <c:v>724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GRAFICAS1!$A$9:$A$23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52740512"/>
        <c:axId val="552726912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val>
                  <c:numRef>
                    <c:extLst>
                      <c:ext uri="{02D57815-91ED-43cb-92C2-25804820EDAC}">
                        <c15:formulaRef>
                          <c15:sqref>GRAFICAS1!$D$9:$D$23</c15:sqref>
                        </c15:formulaRef>
                      </c:ext>
                    </c:extLst>
                    <c:numCache>
                      <c:formatCode>#,##0</c:formatCode>
                      <c:ptCount val="15"/>
                    </c:numCache>
                  </c:numRef>
                </c:val>
                <c:extLst>
                  <c:ext uri="{02D57815-91ED-43cb-92C2-25804820EDAC}">
                    <c15:filteredCategoryTitle>
                      <c15:cat>
                        <c:multiLvlStrRef>
                          <c:extLst>
                            <c:ext uri="{02D57815-91ED-43cb-92C2-25804820EDAC}">
                              <c15:formulaRef>
                                <c15:sqref>GRAFICAS1!$A$9:$A$23</c15:sqref>
                              </c15:formulaRef>
                            </c:ext>
                          </c:extLst>
                        </c:multiLvlStrRef>
                      </c15:cat>
                    </c15:filteredCategoryTitle>
                  </c:ext>
                </c:extLst>
              </c15:ser>
            </c15:filteredBarSeries>
          </c:ext>
        </c:extLst>
      </c:barChart>
      <c:catAx>
        <c:axId val="5527405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 b="1"/>
                  <a:t>Partido Político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552726912"/>
        <c:crosses val="autoZero"/>
        <c:auto val="1"/>
        <c:lblAlgn val="ctr"/>
        <c:lblOffset val="100"/>
        <c:noMultiLvlLbl val="0"/>
      </c:catAx>
      <c:valAx>
        <c:axId val="552726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 b="1"/>
                  <a:t>Número de representantes</a:t>
                </a:r>
              </a:p>
            </c:rich>
          </c:tx>
          <c:layout>
            <c:manualLayout>
              <c:xMode val="edge"/>
              <c:yMode val="edge"/>
              <c:x val="1.800720288115246E-2"/>
              <c:y val="0.165044493747673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MX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552740512"/>
        <c:crosses val="autoZero"/>
        <c:crossBetween val="between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0.71293385201849768"/>
          <c:y val="0.92916812481773114"/>
          <c:w val="0.24164432865478783"/>
          <c:h val="4.89249311627457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100" b="1" i="0" baseline="0">
                <a:effectLst/>
              </a:rPr>
              <a:t>Proceso Electoral Local Ordinario 2016-2017</a:t>
            </a:r>
            <a:endParaRPr lang="es-MX" sz="1100" b="1"/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/>
            </a:pPr>
            <a:r>
              <a:rPr lang="es-MX" sz="1100" b="1"/>
              <a:t>COAHUILA: Porcentaje de representantes </a:t>
            </a:r>
            <a:r>
              <a:rPr lang="es-MX" sz="1100" b="1" baseline="0"/>
              <a:t>presentes durante el segundo recorrido del SIJE*, por partido político</a:t>
            </a:r>
            <a:endParaRPr lang="es-MX" sz="1100" b="1"/>
          </a:p>
        </c:rich>
      </c:tx>
      <c:layout>
        <c:manualLayout>
          <c:xMode val="edge"/>
          <c:yMode val="edge"/>
          <c:x val="0.1472715736040609"/>
          <c:y val="3.1446540880503146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1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solidFill>
            <a:schemeClr val="bg1">
              <a:lumMod val="65000"/>
            </a:schemeClr>
          </a:solidFill>
        </a:ln>
        <a:effectLst/>
        <a:sp3d>
          <a:contourClr>
            <a:schemeClr val="bg1">
              <a:lumMod val="65000"/>
            </a:schemeClr>
          </a:contourClr>
        </a:sp3d>
      </c:spPr>
    </c:sideWall>
    <c:backWall>
      <c:thickness val="0"/>
      <c:spPr>
        <a:noFill/>
        <a:ln>
          <a:solidFill>
            <a:schemeClr val="bg1">
              <a:lumMod val="65000"/>
            </a:schemeClr>
          </a:solidFill>
        </a:ln>
        <a:effectLst/>
        <a:sp3d>
          <a:contourClr>
            <a:schemeClr val="bg1">
              <a:lumMod val="65000"/>
            </a:schemeClr>
          </a:contourClr>
        </a:sp3d>
      </c:spPr>
    </c:backWall>
    <c:plotArea>
      <c:layout>
        <c:manualLayout>
          <c:layoutTarget val="inner"/>
          <c:xMode val="edge"/>
          <c:yMode val="edge"/>
          <c:x val="8.7650887314503351E-2"/>
          <c:y val="0.14166836784290854"/>
          <c:w val="0.88049019976321574"/>
          <c:h val="0.47257582385535141"/>
        </c:manualLayout>
      </c:layout>
      <c:bar3DChart>
        <c:barDir val="col"/>
        <c:grouping val="clustered"/>
        <c:varyColors val="0"/>
        <c:ser>
          <c:idx val="3"/>
          <c:order val="1"/>
          <c:spPr>
            <a:solidFill>
              <a:srgbClr val="7030A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GRAFICAS1!$B$9:$B$23</c:f>
              <c:strCache>
                <c:ptCount val="15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PT</c:v>
                </c:pt>
                <c:pt idx="4">
                  <c:v>PVEM</c:v>
                </c:pt>
                <c:pt idx="5">
                  <c:v>Movimiento
Ciudadano</c:v>
                </c:pt>
                <c:pt idx="6">
                  <c:v>Nueva Alianza</c:v>
                </c:pt>
                <c:pt idx="7">
                  <c:v>Morena</c:v>
                </c:pt>
                <c:pt idx="8">
                  <c:v>Encuentro Social</c:v>
                </c:pt>
                <c:pt idx="9">
                  <c:v>Partido Unidad 
Democrática de Coahuila</c:v>
                </c:pt>
                <c:pt idx="10">
                  <c:v>Partido Joven</c:v>
                </c:pt>
                <c:pt idx="11">
                  <c:v>Partido de la Revolución
Coahuilense</c:v>
                </c:pt>
                <c:pt idx="12">
                  <c:v>Partido Campesino
Popular</c:v>
                </c:pt>
                <c:pt idx="13">
                  <c:v>Partido Primero
Coahuila</c:v>
                </c:pt>
                <c:pt idx="14">
                  <c:v>Socialdemócrata
Independiente</c:v>
                </c:pt>
              </c:strCache>
            </c:strRef>
          </c:cat>
          <c:val>
            <c:numRef>
              <c:f>GRAFICAS1!$F$9:$F$23</c:f>
              <c:numCache>
                <c:formatCode>0.0</c:formatCode>
                <c:ptCount val="15"/>
                <c:pt idx="0">
                  <c:v>77.777777777777786</c:v>
                </c:pt>
                <c:pt idx="1">
                  <c:v>53.027888446215144</c:v>
                </c:pt>
                <c:pt idx="2">
                  <c:v>24.306472919418759</c:v>
                </c:pt>
                <c:pt idx="3">
                  <c:v>41.59212880143113</c:v>
                </c:pt>
                <c:pt idx="4">
                  <c:v>66.461448255643504</c:v>
                </c:pt>
                <c:pt idx="5">
                  <c:v>24.343832020997375</c:v>
                </c:pt>
                <c:pt idx="6">
                  <c:v>64.50813871196037</c:v>
                </c:pt>
                <c:pt idx="7">
                  <c:v>38.591729203257223</c:v>
                </c:pt>
                <c:pt idx="8">
                  <c:v>19.233425414364643</c:v>
                </c:pt>
                <c:pt idx="9">
                  <c:v>46.824224519940913</c:v>
                </c:pt>
                <c:pt idx="10">
                  <c:v>40.962217994020108</c:v>
                </c:pt>
                <c:pt idx="11">
                  <c:v>46.958637469586371</c:v>
                </c:pt>
                <c:pt idx="12">
                  <c:v>51.236749116607768</c:v>
                </c:pt>
                <c:pt idx="13">
                  <c:v>38.692261547690457</c:v>
                </c:pt>
                <c:pt idx="14">
                  <c:v>38.633938100320172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552737792"/>
        <c:axId val="552726368"/>
        <c:axId val="0"/>
        <c:extLst>
          <c:ext xmlns:c15="http://schemas.microsoft.com/office/drawing/2012/chart" uri="{02D57815-91ED-43cb-92C2-25804820EDAC}">
            <c15:filteredBarSeries>
              <c15:ser>
                <c:idx val="1"/>
                <c:order val="0"/>
                <c:spPr>
                  <a:solidFill>
                    <a:schemeClr val="accent2"/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GRAFICAS1!$B$9:$B$23</c15:sqref>
                        </c15:formulaRef>
                      </c:ext>
                    </c:extLst>
                    <c:strCache>
                      <c:ptCount val="15"/>
                      <c:pt idx="0">
                        <c:v>PAN</c:v>
                      </c:pt>
                      <c:pt idx="1">
                        <c:v>PRI</c:v>
                      </c:pt>
                      <c:pt idx="2">
                        <c:v>PRD</c:v>
                      </c:pt>
                      <c:pt idx="3">
                        <c:v>PT</c:v>
                      </c:pt>
                      <c:pt idx="4">
                        <c:v>PVEM</c:v>
                      </c:pt>
                      <c:pt idx="5">
                        <c:v>Movimiento
Ciudadano</c:v>
                      </c:pt>
                      <c:pt idx="6">
                        <c:v>Nueva Alianza</c:v>
                      </c:pt>
                      <c:pt idx="7">
                        <c:v>Morena</c:v>
                      </c:pt>
                      <c:pt idx="8">
                        <c:v>Encuentro Social</c:v>
                      </c:pt>
                      <c:pt idx="9">
                        <c:v>Partido Unidad 
Democrática de Coahuila</c:v>
                      </c:pt>
                      <c:pt idx="10">
                        <c:v>Partido Joven</c:v>
                      </c:pt>
                      <c:pt idx="11">
                        <c:v>Partido de la Revolución
Coahuilense</c:v>
                      </c:pt>
                      <c:pt idx="12">
                        <c:v>Partido Campesino
Popular</c:v>
                      </c:pt>
                      <c:pt idx="13">
                        <c:v>Partido Primero
Coahuila</c:v>
                      </c:pt>
                      <c:pt idx="14">
                        <c:v>Socialdemócrata
Independiente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GRAFICAS1!$D$9:$D$23</c15:sqref>
                        </c15:formulaRef>
                      </c:ext>
                    </c:extLst>
                    <c:numCache>
                      <c:formatCode>#,##0</c:formatCode>
                      <c:ptCount val="15"/>
                    </c:numCache>
                  </c:numRef>
                </c:val>
                <c:extLst/>
              </c15:ser>
            </c15:filteredBarSeries>
          </c:ext>
        </c:extLst>
      </c:bar3DChart>
      <c:catAx>
        <c:axId val="5527377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 b="1"/>
                  <a:t>Partido Político</a:t>
                </a:r>
              </a:p>
            </c:rich>
          </c:tx>
          <c:layout>
            <c:manualLayout>
              <c:xMode val="edge"/>
              <c:yMode val="edge"/>
              <c:x val="0.44140220099391131"/>
              <c:y val="0.8735603922151240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552726368"/>
        <c:crosses val="autoZero"/>
        <c:auto val="1"/>
        <c:lblAlgn val="ctr"/>
        <c:lblOffset val="100"/>
        <c:noMultiLvlLbl val="0"/>
      </c:catAx>
      <c:valAx>
        <c:axId val="552726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 b="1"/>
                  <a:t>Porcentajes</a:t>
                </a:r>
              </a:p>
            </c:rich>
          </c:tx>
          <c:layout>
            <c:manualLayout>
              <c:xMode val="edge"/>
              <c:yMode val="edge"/>
              <c:x val="2.3676207140774071E-2"/>
              <c:y val="0.2915876834840089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MX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552737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MX"/>
    </a:p>
  </c:txPr>
  <c:printSettings>
    <c:headerFooter/>
    <c:pageMargins b="0.75" l="0.7" r="0.7" t="0.75" header="0.3" footer="0.3"/>
    <c:pageSetup orientation="portrait"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100" b="1" i="0" baseline="0">
                <a:effectLst/>
              </a:rPr>
              <a:t>Proceso Electoral Local Ordinario 2016-2017</a:t>
            </a:r>
            <a:endParaRPr lang="es-MX" sz="1100">
              <a:effectLst/>
            </a:endParaRPr>
          </a:p>
          <a:p>
            <a:pPr>
              <a:defRPr sz="1100"/>
            </a:pPr>
            <a:r>
              <a:rPr lang="es-MX" sz="1100" b="1" i="0" baseline="0">
                <a:effectLst/>
              </a:rPr>
              <a:t>MÉXICO: Porcentaje de representantes presentes durante el segundo recorrido del SIJE*, por partido político</a:t>
            </a:r>
            <a:endParaRPr lang="es-MX" sz="1100">
              <a:effectLst/>
            </a:endParaRPr>
          </a:p>
        </c:rich>
      </c:tx>
      <c:layout>
        <c:manualLayout>
          <c:xMode val="edge"/>
          <c:yMode val="edge"/>
          <c:x val="0.1089571925336744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solidFill>
            <a:schemeClr val="bg1">
              <a:lumMod val="65000"/>
            </a:schemeClr>
          </a:solidFill>
        </a:ln>
        <a:effectLst/>
        <a:sp3d>
          <a:contourClr>
            <a:schemeClr val="bg1">
              <a:lumMod val="65000"/>
            </a:schemeClr>
          </a:contourClr>
        </a:sp3d>
      </c:spPr>
    </c:sideWall>
    <c:backWall>
      <c:thickness val="0"/>
      <c:spPr>
        <a:noFill/>
        <a:ln>
          <a:solidFill>
            <a:schemeClr val="bg1">
              <a:lumMod val="65000"/>
            </a:schemeClr>
          </a:solidFill>
        </a:ln>
        <a:effectLst/>
        <a:sp3d>
          <a:contourClr>
            <a:schemeClr val="bg1">
              <a:lumMod val="65000"/>
            </a:schemeClr>
          </a:contourClr>
        </a:sp3d>
      </c:spPr>
    </c:backWall>
    <c:plotArea>
      <c:layout>
        <c:manualLayout>
          <c:layoutTarget val="inner"/>
          <c:xMode val="edge"/>
          <c:yMode val="edge"/>
          <c:x val="8.7650887314503351E-2"/>
          <c:y val="0.15401404685525422"/>
          <c:w val="0.88049019976321574"/>
          <c:h val="0.66702026829979588"/>
        </c:manualLayout>
      </c:layout>
      <c:bar3DChart>
        <c:barDir val="col"/>
        <c:grouping val="clustered"/>
        <c:varyColors val="0"/>
        <c:ser>
          <c:idx val="3"/>
          <c:order val="1"/>
          <c:spPr>
            <a:solidFill>
              <a:srgbClr val="7030A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GRAFICAS1!$B$36:$B$43</c:f>
              <c:strCache>
                <c:ptCount val="8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PT</c:v>
                </c:pt>
                <c:pt idx="4">
                  <c:v>PVEM</c:v>
                </c:pt>
                <c:pt idx="5">
                  <c:v>Nueva Alianza</c:v>
                </c:pt>
                <c:pt idx="6">
                  <c:v>Morena</c:v>
                </c:pt>
                <c:pt idx="7">
                  <c:v>Encuentro Social</c:v>
                </c:pt>
              </c:strCache>
            </c:strRef>
          </c:cat>
          <c:val>
            <c:numRef>
              <c:f>GRAFICAS1!$F$36:$F$43</c:f>
              <c:numCache>
                <c:formatCode>0.0</c:formatCode>
                <c:ptCount val="8"/>
                <c:pt idx="0">
                  <c:v>48.943661971830984</c:v>
                </c:pt>
                <c:pt idx="1">
                  <c:v>73.032114274136362</c:v>
                </c:pt>
                <c:pt idx="2">
                  <c:v>42.053831647522713</c:v>
                </c:pt>
                <c:pt idx="3">
                  <c:v>25.904328018223232</c:v>
                </c:pt>
                <c:pt idx="4">
                  <c:v>51.019642186913551</c:v>
                </c:pt>
                <c:pt idx="5">
                  <c:v>55.137273708188459</c:v>
                </c:pt>
                <c:pt idx="6">
                  <c:v>47.821766222604211</c:v>
                </c:pt>
                <c:pt idx="7">
                  <c:v>18.451187164391538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552725280"/>
        <c:axId val="552727456"/>
        <c:axId val="0"/>
        <c:extLst>
          <c:ext xmlns:c15="http://schemas.microsoft.com/office/drawing/2012/chart" uri="{02D57815-91ED-43cb-92C2-25804820EDAC}">
            <c15:filteredBarSeries>
              <c15:ser>
                <c:idx val="1"/>
                <c:order val="0"/>
                <c:spPr>
                  <a:solidFill>
                    <a:schemeClr val="accent2"/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GRAFICAS1!$B$36:$B$43</c15:sqref>
                        </c15:formulaRef>
                      </c:ext>
                    </c:extLst>
                    <c:strCache>
                      <c:ptCount val="8"/>
                      <c:pt idx="0">
                        <c:v>PAN</c:v>
                      </c:pt>
                      <c:pt idx="1">
                        <c:v>PRI</c:v>
                      </c:pt>
                      <c:pt idx="2">
                        <c:v>PRD</c:v>
                      </c:pt>
                      <c:pt idx="3">
                        <c:v>PT</c:v>
                      </c:pt>
                      <c:pt idx="4">
                        <c:v>PVEM</c:v>
                      </c:pt>
                      <c:pt idx="5">
                        <c:v>Nueva Alianza</c:v>
                      </c:pt>
                      <c:pt idx="6">
                        <c:v>Morena</c:v>
                      </c:pt>
                      <c:pt idx="7">
                        <c:v>Encuentro Social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GRAFICAS1!$D$9:$D$23</c15:sqref>
                        </c15:formulaRef>
                      </c:ext>
                    </c:extLst>
                    <c:numCache>
                      <c:formatCode>#,##0</c:formatCode>
                      <c:ptCount val="15"/>
                    </c:numCache>
                  </c:numRef>
                </c:val>
              </c15:ser>
            </c15:filteredBarSeries>
          </c:ext>
        </c:extLst>
      </c:bar3DChart>
      <c:catAx>
        <c:axId val="5527252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 b="1"/>
                  <a:t>Partido Político</a:t>
                </a:r>
              </a:p>
            </c:rich>
          </c:tx>
          <c:layout>
            <c:manualLayout>
              <c:xMode val="edge"/>
              <c:yMode val="edge"/>
              <c:x val="0.43385090735973036"/>
              <c:y val="0.9124156702634392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552727456"/>
        <c:crosses val="autoZero"/>
        <c:auto val="1"/>
        <c:lblAlgn val="ctr"/>
        <c:lblOffset val="100"/>
        <c:noMultiLvlLbl val="0"/>
      </c:catAx>
      <c:valAx>
        <c:axId val="552727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 b="1"/>
                  <a:t>Porcentajes</a:t>
                </a:r>
              </a:p>
            </c:rich>
          </c:tx>
          <c:layout>
            <c:manualLayout>
              <c:xMode val="edge"/>
              <c:yMode val="edge"/>
              <c:x val="2.3676231998446495E-2"/>
              <c:y val="0.405785214348206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MX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552725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100" b="1" i="0" u="none" strike="noStrike" baseline="0">
                <a:effectLst/>
              </a:rPr>
              <a:t>Proceso Electoral Local Ordinario 2016-2017</a:t>
            </a:r>
          </a:p>
          <a:p>
            <a:pPr>
              <a:defRPr/>
            </a:pPr>
            <a:r>
              <a:rPr lang="es-MX" sz="1100" b="1" i="0" u="none" strike="noStrike" baseline="0">
                <a:effectLst/>
              </a:rPr>
              <a:t>NAYARIT: Porcentaje de representantes presentes durante el segundo recorrido del SIJE*, por partido político</a:t>
            </a:r>
          </a:p>
        </c:rich>
      </c:tx>
      <c:layout>
        <c:manualLayout>
          <c:xMode val="edge"/>
          <c:yMode val="edge"/>
          <c:x val="0.10314077967411434"/>
          <c:y val="2.992220227408737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solidFill>
            <a:schemeClr val="bg1">
              <a:lumMod val="65000"/>
            </a:schemeClr>
          </a:solidFill>
        </a:ln>
        <a:effectLst/>
        <a:sp3d>
          <a:contourClr>
            <a:schemeClr val="bg1">
              <a:lumMod val="65000"/>
            </a:schemeClr>
          </a:contourClr>
        </a:sp3d>
      </c:spPr>
    </c:sideWall>
    <c:backWall>
      <c:thickness val="0"/>
      <c:spPr>
        <a:noFill/>
        <a:ln>
          <a:solidFill>
            <a:schemeClr val="bg1">
              <a:lumMod val="65000"/>
            </a:schemeClr>
          </a:solidFill>
        </a:ln>
        <a:effectLst/>
        <a:sp3d>
          <a:contourClr>
            <a:schemeClr val="bg1">
              <a:lumMod val="65000"/>
            </a:schemeClr>
          </a:contourClr>
        </a:sp3d>
      </c:spPr>
    </c:backWall>
    <c:plotArea>
      <c:layout>
        <c:manualLayout>
          <c:layoutTarget val="inner"/>
          <c:xMode val="edge"/>
          <c:yMode val="edge"/>
          <c:x val="8.7650887314503351E-2"/>
          <c:y val="0.15401404685525422"/>
          <c:w val="0.88049019976321574"/>
          <c:h val="0.56825483620103046"/>
        </c:manualLayout>
      </c:layout>
      <c:bar3DChart>
        <c:barDir val="col"/>
        <c:grouping val="clustered"/>
        <c:varyColors val="0"/>
        <c:ser>
          <c:idx val="3"/>
          <c:order val="1"/>
          <c:spPr>
            <a:solidFill>
              <a:srgbClr val="7030A0"/>
            </a:solidFill>
            <a:ln>
              <a:noFill/>
            </a:ln>
            <a:effectLst/>
            <a:sp3d/>
          </c:spPr>
          <c:invertIfNegative val="0"/>
          <c:dLbls>
            <c:dLbl>
              <c:idx val="8"/>
              <c:tx>
                <c:rich>
                  <a:bodyPr/>
                  <a:lstStyle/>
                  <a:p>
                    <a:r>
                      <a:rPr lang="en-US"/>
                      <a:t>650.0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GRAFICAS1!$B$56:$B$65</c:f>
              <c:strCache>
                <c:ptCount val="10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PT</c:v>
                </c:pt>
                <c:pt idx="4">
                  <c:v>PVEM</c:v>
                </c:pt>
                <c:pt idx="5">
                  <c:v>Movimiento 
Ciudadano</c:v>
                </c:pt>
                <c:pt idx="6">
                  <c:v>Nueva Alianza</c:v>
                </c:pt>
                <c:pt idx="7">
                  <c:v>Morena</c:v>
                </c:pt>
                <c:pt idx="8">
                  <c:v>Encuentro Social</c:v>
                </c:pt>
                <c:pt idx="9">
                  <c:v>Partido de la Revolución Socialista</c:v>
                </c:pt>
              </c:strCache>
            </c:strRef>
          </c:cat>
          <c:val>
            <c:numRef>
              <c:f>GRAFICAS1!$F$56:$F$65</c:f>
              <c:numCache>
                <c:formatCode>0.0</c:formatCode>
                <c:ptCount val="10"/>
                <c:pt idx="0">
                  <c:v>45.858164481525627</c:v>
                </c:pt>
                <c:pt idx="1">
                  <c:v>53.03995367689636</c:v>
                </c:pt>
                <c:pt idx="2">
                  <c:v>47.976424361493123</c:v>
                </c:pt>
                <c:pt idx="3">
                  <c:v>41.29032258064516</c:v>
                </c:pt>
                <c:pt idx="4">
                  <c:v>68.869795109054849</c:v>
                </c:pt>
                <c:pt idx="5">
                  <c:v>52.173913043478258</c:v>
                </c:pt>
                <c:pt idx="6">
                  <c:v>48.293811451706183</c:v>
                </c:pt>
                <c:pt idx="7">
                  <c:v>46.024862677074296</c:v>
                </c:pt>
                <c:pt idx="8">
                  <c:v>100</c:v>
                </c:pt>
                <c:pt idx="9">
                  <c:v>50.348953140578267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552728544"/>
        <c:axId val="552730176"/>
        <c:axId val="0"/>
        <c:extLst>
          <c:ext xmlns:c15="http://schemas.microsoft.com/office/drawing/2012/chart" uri="{02D57815-91ED-43cb-92C2-25804820EDAC}">
            <c15:filteredBarSeries>
              <c15:ser>
                <c:idx val="1"/>
                <c:order val="0"/>
                <c:spPr>
                  <a:solidFill>
                    <a:schemeClr val="accent2"/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GRAFICAS1!$B$56:$B$65</c15:sqref>
                        </c15:formulaRef>
                      </c:ext>
                    </c:extLst>
                    <c:strCache>
                      <c:ptCount val="10"/>
                      <c:pt idx="0">
                        <c:v>PAN</c:v>
                      </c:pt>
                      <c:pt idx="1">
                        <c:v>PRI</c:v>
                      </c:pt>
                      <c:pt idx="2">
                        <c:v>PRD</c:v>
                      </c:pt>
                      <c:pt idx="3">
                        <c:v>PT</c:v>
                      </c:pt>
                      <c:pt idx="4">
                        <c:v>PVEM</c:v>
                      </c:pt>
                      <c:pt idx="5">
                        <c:v>Movimiento 
Ciudadano</c:v>
                      </c:pt>
                      <c:pt idx="6">
                        <c:v>Nueva Alianza</c:v>
                      </c:pt>
                      <c:pt idx="7">
                        <c:v>Morena</c:v>
                      </c:pt>
                      <c:pt idx="8">
                        <c:v>Encuentro Social</c:v>
                      </c:pt>
                      <c:pt idx="9">
                        <c:v>Partido de la Revolución Socialista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GRAFICAS1!$D$9:$D$23</c15:sqref>
                        </c15:formulaRef>
                      </c:ext>
                    </c:extLst>
                    <c:numCache>
                      <c:formatCode>#,##0</c:formatCode>
                      <c:ptCount val="15"/>
                    </c:numCache>
                  </c:numRef>
                </c:val>
              </c15:ser>
            </c15:filteredBarSeries>
          </c:ext>
        </c:extLst>
      </c:bar3DChart>
      <c:catAx>
        <c:axId val="5527285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 b="1"/>
                  <a:t>Partido Político</a:t>
                </a:r>
              </a:p>
            </c:rich>
          </c:tx>
          <c:layout>
            <c:manualLayout>
              <c:xMode val="edge"/>
              <c:yMode val="edge"/>
              <c:x val="0.43385090735973036"/>
              <c:y val="0.9124156702634392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552730176"/>
        <c:crosses val="autoZero"/>
        <c:auto val="1"/>
        <c:lblAlgn val="ctr"/>
        <c:lblOffset val="100"/>
        <c:noMultiLvlLbl val="0"/>
      </c:catAx>
      <c:valAx>
        <c:axId val="552730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 b="1"/>
                  <a:t>Porcentajes</a:t>
                </a:r>
              </a:p>
            </c:rich>
          </c:tx>
          <c:layout>
            <c:manualLayout>
              <c:xMode val="edge"/>
              <c:yMode val="edge"/>
              <c:x val="2.1687369627722549E-2"/>
              <c:y val="0.3996123748420337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MX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552728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100" b="1" i="0" baseline="0">
                <a:effectLst/>
              </a:rPr>
              <a:t>Proceso Electoral Local Ordinario 2016-2017</a:t>
            </a:r>
            <a:endParaRPr lang="es-MX" sz="1100">
              <a:effectLst/>
            </a:endParaRPr>
          </a:p>
          <a:p>
            <a:pPr>
              <a:defRPr sz="1100"/>
            </a:pPr>
            <a:r>
              <a:rPr lang="es-MX" sz="1100" b="1" i="0" baseline="0">
                <a:effectLst/>
              </a:rPr>
              <a:t>VERACRUZ: Porcentaje de representantes presentes durante el segundo recorrido del SIJE*, por partido político</a:t>
            </a:r>
            <a:endParaRPr lang="es-MX" sz="11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solidFill>
            <a:schemeClr val="bg1">
              <a:lumMod val="65000"/>
            </a:schemeClr>
          </a:solidFill>
        </a:ln>
        <a:effectLst/>
        <a:sp3d>
          <a:contourClr>
            <a:schemeClr val="bg1">
              <a:lumMod val="65000"/>
            </a:schemeClr>
          </a:contourClr>
        </a:sp3d>
      </c:spPr>
    </c:sideWall>
    <c:backWall>
      <c:thickness val="0"/>
      <c:spPr>
        <a:noFill/>
        <a:ln>
          <a:solidFill>
            <a:schemeClr val="bg1">
              <a:lumMod val="65000"/>
            </a:schemeClr>
          </a:solidFill>
        </a:ln>
        <a:effectLst/>
        <a:sp3d>
          <a:contourClr>
            <a:schemeClr val="bg1">
              <a:lumMod val="65000"/>
            </a:schemeClr>
          </a:contourClr>
        </a:sp3d>
      </c:spPr>
    </c:backWall>
    <c:plotArea>
      <c:layout>
        <c:manualLayout>
          <c:layoutTarget val="inner"/>
          <c:xMode val="edge"/>
          <c:yMode val="edge"/>
          <c:x val="8.7650887314503351E-2"/>
          <c:y val="0.15401404685525422"/>
          <c:w val="0.88049019976321574"/>
          <c:h val="0.59603261397880825"/>
        </c:manualLayout>
      </c:layout>
      <c:bar3DChart>
        <c:barDir val="col"/>
        <c:grouping val="clustered"/>
        <c:varyColors val="0"/>
        <c:ser>
          <c:idx val="3"/>
          <c:order val="1"/>
          <c:spPr>
            <a:solidFill>
              <a:srgbClr val="7030A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GRAFICAS1!$B$78:$B$86</c:f>
              <c:strCache>
                <c:ptCount val="9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PT</c:v>
                </c:pt>
                <c:pt idx="4">
                  <c:v>PVEM</c:v>
                </c:pt>
                <c:pt idx="5">
                  <c:v>Movimiento Ciudadano</c:v>
                </c:pt>
                <c:pt idx="6">
                  <c:v>Nueva Alianza</c:v>
                </c:pt>
                <c:pt idx="7">
                  <c:v>Morena</c:v>
                </c:pt>
                <c:pt idx="8">
                  <c:v>Encuentro Social</c:v>
                </c:pt>
              </c:strCache>
            </c:strRef>
          </c:cat>
          <c:val>
            <c:numRef>
              <c:f>GRAFICAS1!$F$78:$F$86</c:f>
              <c:numCache>
                <c:formatCode>0.0</c:formatCode>
                <c:ptCount val="9"/>
                <c:pt idx="0">
                  <c:v>53.36740542606038</c:v>
                </c:pt>
                <c:pt idx="1">
                  <c:v>54.165145985401466</c:v>
                </c:pt>
                <c:pt idx="2">
                  <c:v>45.433820571275312</c:v>
                </c:pt>
                <c:pt idx="3">
                  <c:v>46.756175053807524</c:v>
                </c:pt>
                <c:pt idx="4">
                  <c:v>51.312234658433042</c:v>
                </c:pt>
                <c:pt idx="5">
                  <c:v>55.006324802958062</c:v>
                </c:pt>
                <c:pt idx="6">
                  <c:v>56.456367924528308</c:v>
                </c:pt>
                <c:pt idx="7">
                  <c:v>48.598375687712867</c:v>
                </c:pt>
                <c:pt idx="8">
                  <c:v>47.387589298221037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552729632"/>
        <c:axId val="552733440"/>
        <c:axId val="0"/>
        <c:extLst>
          <c:ext xmlns:c15="http://schemas.microsoft.com/office/drawing/2012/chart" uri="{02D57815-91ED-43cb-92C2-25804820EDAC}">
            <c15:filteredBarSeries>
              <c15:ser>
                <c:idx val="1"/>
                <c:order val="0"/>
                <c:spPr>
                  <a:solidFill>
                    <a:schemeClr val="accent2"/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GRAFICAS1!$B$78:$B$86</c15:sqref>
                        </c15:formulaRef>
                      </c:ext>
                    </c:extLst>
                    <c:strCache>
                      <c:ptCount val="9"/>
                      <c:pt idx="0">
                        <c:v>PAN</c:v>
                      </c:pt>
                      <c:pt idx="1">
                        <c:v>PRI</c:v>
                      </c:pt>
                      <c:pt idx="2">
                        <c:v>PRD</c:v>
                      </c:pt>
                      <c:pt idx="3">
                        <c:v>PT</c:v>
                      </c:pt>
                      <c:pt idx="4">
                        <c:v>PVEM</c:v>
                      </c:pt>
                      <c:pt idx="5">
                        <c:v>Movimiento Ciudadano</c:v>
                      </c:pt>
                      <c:pt idx="6">
                        <c:v>Nueva Alianza</c:v>
                      </c:pt>
                      <c:pt idx="7">
                        <c:v>Morena</c:v>
                      </c:pt>
                      <c:pt idx="8">
                        <c:v>Encuentro Social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GRAFICAS1!$D$9:$D$23</c15:sqref>
                        </c15:formulaRef>
                      </c:ext>
                    </c:extLst>
                    <c:numCache>
                      <c:formatCode>#,##0</c:formatCode>
                      <c:ptCount val="15"/>
                    </c:numCache>
                  </c:numRef>
                </c:val>
              </c15:ser>
            </c15:filteredBarSeries>
          </c:ext>
        </c:extLst>
      </c:bar3DChart>
      <c:catAx>
        <c:axId val="5527296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 b="1"/>
                  <a:t>Partido Político</a:t>
                </a:r>
              </a:p>
            </c:rich>
          </c:tx>
          <c:layout>
            <c:manualLayout>
              <c:xMode val="edge"/>
              <c:yMode val="edge"/>
              <c:x val="0.43385090735973036"/>
              <c:y val="0.9124156702634392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552733440"/>
        <c:crosses val="autoZero"/>
        <c:auto val="1"/>
        <c:lblAlgn val="ctr"/>
        <c:lblOffset val="100"/>
        <c:noMultiLvlLbl val="0"/>
      </c:catAx>
      <c:valAx>
        <c:axId val="552733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 b="1"/>
                  <a:t>Porcentajes</a:t>
                </a:r>
              </a:p>
            </c:rich>
          </c:tx>
          <c:layout>
            <c:manualLayout>
              <c:xMode val="edge"/>
              <c:yMode val="edge"/>
              <c:x val="2.566509436917044E-2"/>
              <c:y val="0.4150444736074657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MX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552729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100" b="1" i="0" baseline="0">
                <a:effectLst/>
              </a:rPr>
              <a:t>Proceso Electoral Local Ordinario 2016-2017</a:t>
            </a:r>
            <a:endParaRPr lang="es-MX" sz="1100">
              <a:effectLst/>
            </a:endParaRP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/>
            </a:pPr>
            <a:r>
              <a:rPr lang="es-MX" sz="1100"/>
              <a:t>COAHUILA:</a:t>
            </a:r>
            <a:r>
              <a:rPr lang="es-MX" sz="1100" baseline="0"/>
              <a:t> </a:t>
            </a:r>
            <a:r>
              <a:rPr lang="es-MX" sz="1100"/>
              <a:t>Porcentajes de casillas con acreditación y con presencia de representantes durante el segundo recorrido del SIJE, según partido político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1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9.8540465288554258E-2"/>
          <c:y val="0.17083878358853352"/>
          <c:w val="0.87915620948841244"/>
          <c:h val="0.441290705925602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GRAFICAS2!$B$6</c:f>
              <c:strCache>
                <c:ptCount val="1"/>
                <c:pt idx="0">
                  <c:v>Acreditados</c:v>
                </c:pt>
              </c:strCache>
            </c:strRef>
          </c:tx>
          <c:spPr>
            <a:solidFill>
              <a:srgbClr val="9393B7"/>
            </a:solidFill>
            <a:ln>
              <a:solidFill>
                <a:schemeClr val="bg1">
                  <a:lumMod val="50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GRAFICAS2!$A$8:$A$22</c:f>
              <c:strCache>
                <c:ptCount val="15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PT</c:v>
                </c:pt>
                <c:pt idx="4">
                  <c:v>PVEM</c:v>
                </c:pt>
                <c:pt idx="5">
                  <c:v>Movimiento
 Ciudadano</c:v>
                </c:pt>
                <c:pt idx="6">
                  <c:v>Nueva Alianza</c:v>
                </c:pt>
                <c:pt idx="7">
                  <c:v>Morena</c:v>
                </c:pt>
                <c:pt idx="8">
                  <c:v>Encuentro Social</c:v>
                </c:pt>
                <c:pt idx="9">
                  <c:v>Partido Unidad 
Democrática de Coahuila</c:v>
                </c:pt>
                <c:pt idx="10">
                  <c:v>Partido Joven</c:v>
                </c:pt>
                <c:pt idx="11">
                  <c:v>Partido de la Revolución
Coahuilense</c:v>
                </c:pt>
                <c:pt idx="12">
                  <c:v>Partido Campesino
Popular</c:v>
                </c:pt>
                <c:pt idx="13">
                  <c:v>Partido Primero
 Coahuila</c:v>
                </c:pt>
                <c:pt idx="14">
                  <c:v>Socialdemócrata
 Independiente</c:v>
                </c:pt>
              </c:strCache>
            </c:strRef>
          </c:cat>
          <c:val>
            <c:numRef>
              <c:f>GRAFICAS2!$B$8:$B$22</c:f>
              <c:numCache>
                <c:formatCode>#,##0.0</c:formatCode>
                <c:ptCount val="15"/>
                <c:pt idx="0">
                  <c:v>97.628894403087941</c:v>
                </c:pt>
                <c:pt idx="1">
                  <c:v>99.834574028122418</c:v>
                </c:pt>
                <c:pt idx="2">
                  <c:v>53.019023986765916</c:v>
                </c:pt>
                <c:pt idx="3">
                  <c:v>75.461814171491596</c:v>
                </c:pt>
                <c:pt idx="4">
                  <c:v>79.487179487179489</c:v>
                </c:pt>
                <c:pt idx="5">
                  <c:v>30.079955886407497</c:v>
                </c:pt>
                <c:pt idx="6">
                  <c:v>63.165150261924452</c:v>
                </c:pt>
                <c:pt idx="7">
                  <c:v>95.754066721808655</c:v>
                </c:pt>
                <c:pt idx="8">
                  <c:v>70.195754066721804</c:v>
                </c:pt>
                <c:pt idx="9">
                  <c:v>90.295009649848367</c:v>
                </c:pt>
                <c:pt idx="10">
                  <c:v>68.844775296388207</c:v>
                </c:pt>
                <c:pt idx="11">
                  <c:v>20.512820512820515</c:v>
                </c:pt>
                <c:pt idx="12">
                  <c:v>16.211745244003311</c:v>
                </c:pt>
                <c:pt idx="13">
                  <c:v>75.379101185552784</c:v>
                </c:pt>
                <c:pt idx="14">
                  <c:v>42.018196856906542</c:v>
                </c:pt>
              </c:numCache>
            </c:numRef>
          </c:val>
        </c:ser>
        <c:ser>
          <c:idx val="1"/>
          <c:order val="1"/>
          <c:tx>
            <c:strRef>
              <c:f>GRAFICAS2!$C$6</c:f>
              <c:strCache>
                <c:ptCount val="1"/>
                <c:pt idx="0">
                  <c:v>Presentes</c:v>
                </c:pt>
              </c:strCache>
            </c:strRef>
          </c:tx>
          <c:spPr>
            <a:solidFill>
              <a:srgbClr val="FF0066"/>
            </a:solidFill>
            <a:ln>
              <a:solidFill>
                <a:schemeClr val="bg1">
                  <a:lumMod val="50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GRAFICAS2!$A$8:$A$22</c:f>
              <c:strCache>
                <c:ptCount val="15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PT</c:v>
                </c:pt>
                <c:pt idx="4">
                  <c:v>PVEM</c:v>
                </c:pt>
                <c:pt idx="5">
                  <c:v>Movimiento
 Ciudadano</c:v>
                </c:pt>
                <c:pt idx="6">
                  <c:v>Nueva Alianza</c:v>
                </c:pt>
                <c:pt idx="7">
                  <c:v>Morena</c:v>
                </c:pt>
                <c:pt idx="8">
                  <c:v>Encuentro Social</c:v>
                </c:pt>
                <c:pt idx="9">
                  <c:v>Partido Unidad 
Democrática de Coahuila</c:v>
                </c:pt>
                <c:pt idx="10">
                  <c:v>Partido Joven</c:v>
                </c:pt>
                <c:pt idx="11">
                  <c:v>Partido de la Revolución
Coahuilense</c:v>
                </c:pt>
                <c:pt idx="12">
                  <c:v>Partido Campesino
Popular</c:v>
                </c:pt>
                <c:pt idx="13">
                  <c:v>Partido Primero
 Coahuila</c:v>
                </c:pt>
                <c:pt idx="14">
                  <c:v>Socialdemócrata
 Independiente</c:v>
                </c:pt>
              </c:strCache>
            </c:strRef>
          </c:cat>
          <c:val>
            <c:numRef>
              <c:f>GRAFICAS2!$C$8:$C$22</c:f>
              <c:numCache>
                <c:formatCode>#,##0.0</c:formatCode>
                <c:ptCount val="15"/>
                <c:pt idx="0">
                  <c:v>84.507042253521135</c:v>
                </c:pt>
                <c:pt idx="1">
                  <c:v>96.879315106324214</c:v>
                </c:pt>
                <c:pt idx="2">
                  <c:v>19.899999999999999</c:v>
                </c:pt>
                <c:pt idx="3">
                  <c:v>37.6</c:v>
                </c:pt>
                <c:pt idx="4">
                  <c:v>61.391880695940344</c:v>
                </c:pt>
                <c:pt idx="5">
                  <c:v>9.7971002485501248</c:v>
                </c:pt>
                <c:pt idx="6">
                  <c:v>49.627174813587409</c:v>
                </c:pt>
                <c:pt idx="7">
                  <c:v>63.601215133940897</c:v>
                </c:pt>
                <c:pt idx="8">
                  <c:v>15.244407622203811</c:v>
                </c:pt>
                <c:pt idx="9">
                  <c:v>51.560342446837886</c:v>
                </c:pt>
                <c:pt idx="10">
                  <c:v>39.602319801159901</c:v>
                </c:pt>
                <c:pt idx="11">
                  <c:v>10.521955260977631</c:v>
                </c:pt>
                <c:pt idx="12">
                  <c:v>11.792322562827948</c:v>
                </c:pt>
                <c:pt idx="13">
                  <c:v>35.266500966583813</c:v>
                </c:pt>
                <c:pt idx="14">
                  <c:v>19.80115990057995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552736704"/>
        <c:axId val="552737248"/>
      </c:barChart>
      <c:catAx>
        <c:axId val="5527367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/>
                  <a:t>Partido</a:t>
                </a:r>
                <a:r>
                  <a:rPr lang="es-MX" baseline="0"/>
                  <a:t> Político</a:t>
                </a:r>
                <a:endParaRPr lang="es-MX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552737248"/>
        <c:crosses val="autoZero"/>
        <c:auto val="1"/>
        <c:lblAlgn val="ctr"/>
        <c:lblOffset val="100"/>
        <c:noMultiLvlLbl val="0"/>
      </c:catAx>
      <c:valAx>
        <c:axId val="552737248"/>
        <c:scaling>
          <c:orientation val="minMax"/>
          <c:max val="12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/>
                  <a:t>Porcentajes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MX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552736704"/>
        <c:crosses val="autoZero"/>
        <c:crossBetween val="between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0.64054878632871615"/>
          <c:y val="0.90799586027356338"/>
          <c:w val="0.33934038354694712"/>
          <c:h val="4.32236519215585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100" b="1" i="0" baseline="0">
                <a:effectLst/>
              </a:rPr>
              <a:t>Proceso Electoral Local Ordinario 2016-2017</a:t>
            </a:r>
            <a:endParaRPr lang="es-MX" sz="1100">
              <a:effectLst/>
            </a:endParaRPr>
          </a:p>
          <a:p>
            <a:pPr>
              <a:defRPr sz="1100"/>
            </a:pPr>
            <a:r>
              <a:rPr lang="es-MX" sz="1100" b="1" i="0" baseline="0">
                <a:effectLst/>
              </a:rPr>
              <a:t>MÉXICO: Porcentajes de casillas con acreditación y con presencia de representantes durante el segundo recorrido del SIJE, según partido político</a:t>
            </a:r>
            <a:endParaRPr lang="es-MX" sz="11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9.8540465288554258E-2"/>
          <c:y val="0.20902756907294984"/>
          <c:w val="0.87915620948841244"/>
          <c:h val="0.600197351285287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GRAFICAS2!$B$30</c:f>
              <c:strCache>
                <c:ptCount val="1"/>
                <c:pt idx="0">
                  <c:v>Acreditados</c:v>
                </c:pt>
              </c:strCache>
            </c:strRef>
          </c:tx>
          <c:spPr>
            <a:solidFill>
              <a:srgbClr val="9393B7"/>
            </a:solidFill>
            <a:ln>
              <a:solidFill>
                <a:schemeClr val="bg1">
                  <a:lumMod val="50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GRAFICAS2!$A$32:$A$39</c:f>
              <c:strCache>
                <c:ptCount val="8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PT</c:v>
                </c:pt>
                <c:pt idx="4">
                  <c:v>PVEM</c:v>
                </c:pt>
                <c:pt idx="5">
                  <c:v>Nueva Alianza</c:v>
                </c:pt>
                <c:pt idx="6">
                  <c:v>Morena</c:v>
                </c:pt>
                <c:pt idx="7">
                  <c:v>Encuentro Social</c:v>
                </c:pt>
              </c:strCache>
            </c:strRef>
          </c:cat>
          <c:val>
            <c:numRef>
              <c:f>GRAFICAS2!$B$32:$B$39</c:f>
              <c:numCache>
                <c:formatCode>#,##0.0</c:formatCode>
                <c:ptCount val="8"/>
                <c:pt idx="0">
                  <c:v>99.645256651437791</c:v>
                </c:pt>
                <c:pt idx="1">
                  <c:v>99.978500403117437</c:v>
                </c:pt>
                <c:pt idx="2">
                  <c:v>92.378392905133026</c:v>
                </c:pt>
                <c:pt idx="3">
                  <c:v>45.143778554152107</c:v>
                </c:pt>
                <c:pt idx="4">
                  <c:v>55.872077398548775</c:v>
                </c:pt>
                <c:pt idx="5">
                  <c:v>92.652512765385652</c:v>
                </c:pt>
                <c:pt idx="6">
                  <c:v>99.269013705993004</c:v>
                </c:pt>
                <c:pt idx="7">
                  <c:v>63.531308787960228</c:v>
                </c:pt>
              </c:numCache>
            </c:numRef>
          </c:val>
        </c:ser>
        <c:ser>
          <c:idx val="1"/>
          <c:order val="1"/>
          <c:tx>
            <c:strRef>
              <c:f>GRAFICAS2!$C$30</c:f>
              <c:strCache>
                <c:ptCount val="1"/>
                <c:pt idx="0">
                  <c:v>Presentes</c:v>
                </c:pt>
              </c:strCache>
            </c:strRef>
          </c:tx>
          <c:spPr>
            <a:solidFill>
              <a:srgbClr val="FF0066"/>
            </a:solidFill>
            <a:ln>
              <a:solidFill>
                <a:schemeClr val="bg1">
                  <a:lumMod val="50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GRAFICAS2!$A$32:$A$39</c:f>
              <c:strCache>
                <c:ptCount val="8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PT</c:v>
                </c:pt>
                <c:pt idx="4">
                  <c:v>PVEM</c:v>
                </c:pt>
                <c:pt idx="5">
                  <c:v>Nueva Alianza</c:v>
                </c:pt>
                <c:pt idx="6">
                  <c:v>Morena</c:v>
                </c:pt>
                <c:pt idx="7">
                  <c:v>Encuentro Social</c:v>
                </c:pt>
              </c:strCache>
            </c:strRef>
          </c:cat>
          <c:val>
            <c:numRef>
              <c:f>GRAFICAS2!$C$32:$C$39</c:f>
              <c:numCache>
                <c:formatCode>#,##0.0</c:formatCode>
                <c:ptCount val="8"/>
                <c:pt idx="0">
                  <c:v>85.122278957269543</c:v>
                </c:pt>
                <c:pt idx="1">
                  <c:v>98.882020962106964</c:v>
                </c:pt>
                <c:pt idx="2">
                  <c:v>58.210158559527009</c:v>
                </c:pt>
                <c:pt idx="3">
                  <c:v>14.31873152378393</c:v>
                </c:pt>
                <c:pt idx="4">
                  <c:v>41.633969363074442</c:v>
                </c:pt>
                <c:pt idx="5">
                  <c:v>78.61865090029562</c:v>
                </c:pt>
                <c:pt idx="6">
                  <c:v>78.898145659768886</c:v>
                </c:pt>
                <c:pt idx="7">
                  <c:v>14.426229508196721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640880864"/>
        <c:axId val="640891744"/>
      </c:barChart>
      <c:catAx>
        <c:axId val="6408808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/>
                  <a:t>Partido</a:t>
                </a:r>
                <a:r>
                  <a:rPr lang="es-MX" baseline="0"/>
                  <a:t> Político</a:t>
                </a:r>
                <a:endParaRPr lang="es-MX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640891744"/>
        <c:crosses val="autoZero"/>
        <c:auto val="1"/>
        <c:lblAlgn val="ctr"/>
        <c:lblOffset val="100"/>
        <c:noMultiLvlLbl val="0"/>
      </c:catAx>
      <c:valAx>
        <c:axId val="640891744"/>
        <c:scaling>
          <c:orientation val="minMax"/>
          <c:max val="12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/>
                  <a:t>Porcentajes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MX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640880864"/>
        <c:crosses val="autoZero"/>
        <c:crossBetween val="between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0.62078060979983307"/>
          <c:y val="0.93733545711366228"/>
          <c:w val="0.33934038354694712"/>
          <c:h val="4.32236519215585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100" b="1" i="0" baseline="0">
                <a:effectLst/>
              </a:rPr>
              <a:t>Proceso Electoral Local Ordinario 2016-2017</a:t>
            </a:r>
            <a:endParaRPr lang="es-MX" sz="1100">
              <a:effectLst/>
            </a:endParaRPr>
          </a:p>
          <a:p>
            <a:pPr>
              <a:defRPr sz="1100"/>
            </a:pPr>
            <a:r>
              <a:rPr lang="es-MX" sz="1100" b="1" i="0" baseline="0">
                <a:effectLst/>
              </a:rPr>
              <a:t>NAYARIT: Porcentajes de casillas con acreditación y con presencia de representantes durante el segundo recorrido del SIJE, según partido político</a:t>
            </a:r>
            <a:endParaRPr lang="es-MX" sz="1100">
              <a:effectLst/>
            </a:endParaRPr>
          </a:p>
        </c:rich>
      </c:tx>
      <c:layout>
        <c:manualLayout>
          <c:xMode val="edge"/>
          <c:yMode val="edge"/>
          <c:x val="0.12182587666263603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9.8540465288554258E-2"/>
          <c:y val="0.17812312097351468"/>
          <c:w val="0.87915620948841244"/>
          <c:h val="0.603829157718921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GRAFICAS2!$B$47</c:f>
              <c:strCache>
                <c:ptCount val="1"/>
                <c:pt idx="0">
                  <c:v>Acreditados</c:v>
                </c:pt>
              </c:strCache>
            </c:strRef>
          </c:tx>
          <c:spPr>
            <a:solidFill>
              <a:srgbClr val="9393B7"/>
            </a:solidFill>
            <a:ln>
              <a:solidFill>
                <a:schemeClr val="bg1">
                  <a:lumMod val="50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GRAFICAS2!$A$49:$A$58</c:f>
              <c:strCache>
                <c:ptCount val="10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PT</c:v>
                </c:pt>
                <c:pt idx="4">
                  <c:v>PVEM</c:v>
                </c:pt>
                <c:pt idx="5">
                  <c:v>Movimiento Ciudadano</c:v>
                </c:pt>
                <c:pt idx="6">
                  <c:v>Nueva Alianza</c:v>
                </c:pt>
                <c:pt idx="7">
                  <c:v>Morena</c:v>
                </c:pt>
                <c:pt idx="8">
                  <c:v>Encuentro Social</c:v>
                </c:pt>
                <c:pt idx="9">
                  <c:v>Partido de la Revolución Socialista</c:v>
                </c:pt>
              </c:strCache>
            </c:strRef>
          </c:cat>
          <c:val>
            <c:numRef>
              <c:f>GRAFICAS2!$B$49:$B$58</c:f>
              <c:numCache>
                <c:formatCode>#,##0.0</c:formatCode>
                <c:ptCount val="10"/>
                <c:pt idx="0">
                  <c:v>99.384236453201979</c:v>
                </c:pt>
                <c:pt idx="1">
                  <c:v>99.938423645320213</c:v>
                </c:pt>
                <c:pt idx="2">
                  <c:v>90.270935960591132</c:v>
                </c:pt>
                <c:pt idx="3">
                  <c:v>77.64778325123153</c:v>
                </c:pt>
                <c:pt idx="4">
                  <c:v>79.310344827586206</c:v>
                </c:pt>
                <c:pt idx="5">
                  <c:v>79.248768472906406</c:v>
                </c:pt>
                <c:pt idx="6">
                  <c:v>68.534482758620697</c:v>
                </c:pt>
                <c:pt idx="7">
                  <c:v>99.938423645320199</c:v>
                </c:pt>
                <c:pt idx="8">
                  <c:v>1.2315270935960592</c:v>
                </c:pt>
                <c:pt idx="9">
                  <c:v>71.85960591133005</c:v>
                </c:pt>
              </c:numCache>
            </c:numRef>
          </c:val>
        </c:ser>
        <c:ser>
          <c:idx val="1"/>
          <c:order val="1"/>
          <c:tx>
            <c:strRef>
              <c:f>GRAFICAS2!$C$47</c:f>
              <c:strCache>
                <c:ptCount val="1"/>
                <c:pt idx="0">
                  <c:v>Presentes</c:v>
                </c:pt>
              </c:strCache>
            </c:strRef>
          </c:tx>
          <c:spPr>
            <a:solidFill>
              <a:srgbClr val="FF0066"/>
            </a:solidFill>
            <a:ln>
              <a:solidFill>
                <a:schemeClr val="bg1">
                  <a:lumMod val="50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GRAFICAS2!$A$49:$A$58</c:f>
              <c:strCache>
                <c:ptCount val="10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PT</c:v>
                </c:pt>
                <c:pt idx="4">
                  <c:v>PVEM</c:v>
                </c:pt>
                <c:pt idx="5">
                  <c:v>Movimiento Ciudadano</c:v>
                </c:pt>
                <c:pt idx="6">
                  <c:v>Nueva Alianza</c:v>
                </c:pt>
                <c:pt idx="7">
                  <c:v>Morena</c:v>
                </c:pt>
                <c:pt idx="8">
                  <c:v>Encuentro Social</c:v>
                </c:pt>
                <c:pt idx="9">
                  <c:v>Partido de la Revolución Socialista</c:v>
                </c:pt>
              </c:strCache>
            </c:strRef>
          </c:cat>
          <c:val>
            <c:numRef>
              <c:f>GRAFICAS2!$C$49:$C$58</c:f>
              <c:numCache>
                <c:formatCode>#,##0.0</c:formatCode>
                <c:ptCount val="10"/>
                <c:pt idx="0">
                  <c:v>87.507768800497203</c:v>
                </c:pt>
                <c:pt idx="1">
                  <c:v>98.570540708514613</c:v>
                </c:pt>
                <c:pt idx="2">
                  <c:v>73.213175885643253</c:v>
                </c:pt>
                <c:pt idx="3">
                  <c:v>49.782473586078311</c:v>
                </c:pt>
                <c:pt idx="4">
                  <c:v>64.387818520820389</c:v>
                </c:pt>
                <c:pt idx="5">
                  <c:v>64</c:v>
                </c:pt>
                <c:pt idx="6">
                  <c:v>50.093225605966431</c:v>
                </c:pt>
                <c:pt idx="7">
                  <c:v>87.569919204474814</c:v>
                </c:pt>
                <c:pt idx="8">
                  <c:v>11.187072715972652</c:v>
                </c:pt>
                <c:pt idx="9">
                  <c:v>55.624611559975143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640889568"/>
        <c:axId val="640879232"/>
      </c:barChart>
      <c:catAx>
        <c:axId val="6408895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/>
                  <a:t>Partido</a:t>
                </a:r>
                <a:r>
                  <a:rPr lang="es-MX" baseline="0"/>
                  <a:t> Político</a:t>
                </a:r>
                <a:endParaRPr lang="es-MX"/>
              </a:p>
            </c:rich>
          </c:tx>
          <c:layout>
            <c:manualLayout>
              <c:xMode val="edge"/>
              <c:yMode val="edge"/>
              <c:x val="0.47160292236747309"/>
              <c:y val="0.8723970412789311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640879232"/>
        <c:crosses val="autoZero"/>
        <c:auto val="1"/>
        <c:lblAlgn val="ctr"/>
        <c:lblOffset val="100"/>
        <c:noMultiLvlLbl val="0"/>
      </c:catAx>
      <c:valAx>
        <c:axId val="640879232"/>
        <c:scaling>
          <c:orientation val="minMax"/>
          <c:max val="12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/>
                  <a:t>Porcentajes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MX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640889568"/>
        <c:crosses val="autoZero"/>
        <c:crossBetween val="between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0.63287250822788632"/>
          <c:y val="0.94051610594130286"/>
          <c:w val="0.33934038354694712"/>
          <c:h val="4.32236519215585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100" b="1" i="0" baseline="0">
                <a:effectLst/>
              </a:rPr>
              <a:t>Proceso Electoral Local Ordinario 2016-2017</a:t>
            </a:r>
            <a:endParaRPr lang="es-MX" sz="1100">
              <a:effectLst/>
            </a:endParaRPr>
          </a:p>
          <a:p>
            <a:pPr>
              <a:defRPr sz="1100"/>
            </a:pPr>
            <a:r>
              <a:rPr lang="es-MX" sz="1100" b="1" i="0" baseline="0">
                <a:effectLst/>
              </a:rPr>
              <a:t>VERACRUZ: Porcentajes de casillas con acreditación y con presencia de representantes durante el segundo recorrido del SIJE, según partido político</a:t>
            </a:r>
            <a:endParaRPr lang="es-MX" sz="1100">
              <a:effectLst/>
            </a:endParaRPr>
          </a:p>
        </c:rich>
      </c:tx>
      <c:layout>
        <c:manualLayout>
          <c:xMode val="edge"/>
          <c:yMode val="edge"/>
          <c:x val="0.1095072154674740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9.8540465288554258E-2"/>
          <c:y val="0.17812312097351468"/>
          <c:w val="0.87915620948841244"/>
          <c:h val="0.603829157718921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GRAFICAS2!$B$66</c:f>
              <c:strCache>
                <c:ptCount val="1"/>
                <c:pt idx="0">
                  <c:v>Acreditados</c:v>
                </c:pt>
              </c:strCache>
            </c:strRef>
          </c:tx>
          <c:spPr>
            <a:solidFill>
              <a:srgbClr val="9393B7"/>
            </a:solidFill>
            <a:ln>
              <a:solidFill>
                <a:schemeClr val="bg1">
                  <a:lumMod val="50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GRAFICAS2!$A$68:$A$76</c:f>
              <c:strCache>
                <c:ptCount val="9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PT</c:v>
                </c:pt>
                <c:pt idx="4">
                  <c:v>PVEM</c:v>
                </c:pt>
                <c:pt idx="5">
                  <c:v>Movimiento Ciudadano</c:v>
                </c:pt>
                <c:pt idx="6">
                  <c:v>Nueva Alianza</c:v>
                </c:pt>
                <c:pt idx="7">
                  <c:v>Morena</c:v>
                </c:pt>
                <c:pt idx="8">
                  <c:v>Encuentro Social</c:v>
                </c:pt>
              </c:strCache>
            </c:strRef>
          </c:cat>
          <c:val>
            <c:numRef>
              <c:f>GRAFICAS2!$B$68:$B$76</c:f>
              <c:numCache>
                <c:formatCode>#,##0.0</c:formatCode>
                <c:ptCount val="9"/>
                <c:pt idx="0">
                  <c:v>97.152363244935913</c:v>
                </c:pt>
                <c:pt idx="1">
                  <c:v>99.88257168020354</c:v>
                </c:pt>
                <c:pt idx="2">
                  <c:v>77.972404344847831</c:v>
                </c:pt>
                <c:pt idx="3">
                  <c:v>58.821802524708872</c:v>
                </c:pt>
                <c:pt idx="4">
                  <c:v>90.527448869752419</c:v>
                </c:pt>
                <c:pt idx="5">
                  <c:v>57.999804286133667</c:v>
                </c:pt>
                <c:pt idx="6">
                  <c:v>64.380076328407867</c:v>
                </c:pt>
                <c:pt idx="7">
                  <c:v>98.83550249535179</c:v>
                </c:pt>
                <c:pt idx="8">
                  <c:v>45.787259027302085</c:v>
                </c:pt>
              </c:numCache>
            </c:numRef>
          </c:val>
        </c:ser>
        <c:ser>
          <c:idx val="1"/>
          <c:order val="1"/>
          <c:tx>
            <c:strRef>
              <c:f>GRAFICAS2!$C$66</c:f>
              <c:strCache>
                <c:ptCount val="1"/>
                <c:pt idx="0">
                  <c:v>Presentes</c:v>
                </c:pt>
              </c:strCache>
            </c:strRef>
          </c:tx>
          <c:spPr>
            <a:solidFill>
              <a:srgbClr val="FF0066"/>
            </a:solidFill>
            <a:ln>
              <a:solidFill>
                <a:schemeClr val="bg1">
                  <a:lumMod val="50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GRAFICAS2!$A$68:$A$76</c:f>
              <c:strCache>
                <c:ptCount val="9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PT</c:v>
                </c:pt>
                <c:pt idx="4">
                  <c:v>PVEM</c:v>
                </c:pt>
                <c:pt idx="5">
                  <c:v>Movimiento Ciudadano</c:v>
                </c:pt>
                <c:pt idx="6">
                  <c:v>Nueva Alianza</c:v>
                </c:pt>
                <c:pt idx="7">
                  <c:v>Morena</c:v>
                </c:pt>
                <c:pt idx="8">
                  <c:v>Encuentro Social</c:v>
                </c:pt>
              </c:strCache>
            </c:strRef>
          </c:cat>
          <c:val>
            <c:numRef>
              <c:f>GRAFICAS2!$C$68:$C$76</c:f>
              <c:numCache>
                <c:formatCode>#,##0.0</c:formatCode>
                <c:ptCount val="9"/>
                <c:pt idx="0">
                  <c:v>95.488795381152741</c:v>
                </c:pt>
                <c:pt idx="1">
                  <c:v>98.189646736471275</c:v>
                </c:pt>
                <c:pt idx="2">
                  <c:v>60.906155201095991</c:v>
                </c:pt>
                <c:pt idx="3">
                  <c:v>40.708484196105296</c:v>
                </c:pt>
                <c:pt idx="4">
                  <c:v>70.623348664252859</c:v>
                </c:pt>
                <c:pt idx="5">
                  <c:v>50.269106566200215</c:v>
                </c:pt>
                <c:pt idx="6">
                  <c:v>52.157745376259911</c:v>
                </c:pt>
                <c:pt idx="7">
                  <c:v>84.421176240336621</c:v>
                </c:pt>
                <c:pt idx="8">
                  <c:v>31.010862119581169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640884672"/>
        <c:axId val="640884128"/>
      </c:barChart>
      <c:catAx>
        <c:axId val="6408846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/>
                  <a:t>Partido</a:t>
                </a:r>
                <a:r>
                  <a:rPr lang="es-MX" baseline="0"/>
                  <a:t> Político</a:t>
                </a:r>
                <a:endParaRPr lang="es-MX"/>
              </a:p>
            </c:rich>
          </c:tx>
          <c:layout>
            <c:manualLayout>
              <c:xMode val="edge"/>
              <c:yMode val="edge"/>
              <c:x val="0.47160292236747309"/>
              <c:y val="0.8723970412789311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640884128"/>
        <c:crosses val="autoZero"/>
        <c:auto val="1"/>
        <c:lblAlgn val="ctr"/>
        <c:lblOffset val="100"/>
        <c:noMultiLvlLbl val="0"/>
      </c:catAx>
      <c:valAx>
        <c:axId val="640884128"/>
        <c:scaling>
          <c:orientation val="minMax"/>
          <c:max val="12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MX"/>
                  <a:t>Porcentajes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MX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640884672"/>
        <c:crosses val="autoZero"/>
        <c:crossBetween val="between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0.63891845744191289"/>
          <c:y val="0.94051610594130286"/>
          <c:w val="0.33934038354694712"/>
          <c:h val="4.32236519215585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4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60960</xdr:rowOff>
    </xdr:from>
    <xdr:to>
      <xdr:col>8</xdr:col>
      <xdr:colOff>0</xdr:colOff>
      <xdr:row>22</xdr:row>
      <xdr:rowOff>114300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175260</xdr:colOff>
      <xdr:row>0</xdr:row>
      <xdr:rowOff>38100</xdr:rowOff>
    </xdr:from>
    <xdr:to>
      <xdr:col>14</xdr:col>
      <xdr:colOff>480060</xdr:colOff>
      <xdr:row>21</xdr:row>
      <xdr:rowOff>190500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76200</xdr:colOff>
      <xdr:row>23</xdr:row>
      <xdr:rowOff>60960</xdr:rowOff>
    </xdr:from>
    <xdr:to>
      <xdr:col>14</xdr:col>
      <xdr:colOff>381000</xdr:colOff>
      <xdr:row>48</xdr:row>
      <xdr:rowOff>312420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160020</xdr:colOff>
      <xdr:row>50</xdr:row>
      <xdr:rowOff>30480</xdr:rowOff>
    </xdr:from>
    <xdr:to>
      <xdr:col>14</xdr:col>
      <xdr:colOff>464820</xdr:colOff>
      <xdr:row>76</xdr:row>
      <xdr:rowOff>38100</xdr:rowOff>
    </xdr:to>
    <xdr:grpSp>
      <xdr:nvGrpSpPr>
        <xdr:cNvPr id="16" name="Grupo 15"/>
        <xdr:cNvGrpSpPr/>
      </xdr:nvGrpSpPr>
      <xdr:grpSpPr>
        <a:xfrm>
          <a:off x="5173980" y="9044940"/>
          <a:ext cx="6004560" cy="4244340"/>
          <a:chOff x="13365480" y="8724900"/>
          <a:chExt cx="6385560" cy="4114800"/>
        </a:xfrm>
      </xdr:grpSpPr>
      <xdr:graphicFrame macro="">
        <xdr:nvGraphicFramePr>
          <xdr:cNvPr id="9" name="Gráfico 8"/>
          <xdr:cNvGraphicFramePr>
            <a:graphicFrameLocks/>
          </xdr:cNvGraphicFramePr>
        </xdr:nvGraphicFramePr>
        <xdr:xfrm>
          <a:off x="13365480" y="8724900"/>
          <a:ext cx="6385560" cy="41148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  <xdr:sp macro="" textlink="">
        <xdr:nvSpPr>
          <xdr:cNvPr id="10" name="CuadroTexto 9"/>
          <xdr:cNvSpPr txBox="1"/>
        </xdr:nvSpPr>
        <xdr:spPr>
          <a:xfrm>
            <a:off x="13464540" y="9441180"/>
            <a:ext cx="525780" cy="21336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pPr algn="r"/>
            <a:r>
              <a:rPr lang="es-MX" sz="900" b="1">
                <a:latin typeface="Arial" panose="020B0604020202020204" pitchFamily="34" charset="0"/>
                <a:cs typeface="Arial" panose="020B0604020202020204" pitchFamily="34" charset="0"/>
              </a:rPr>
              <a:t>650</a:t>
            </a:r>
          </a:p>
        </xdr:txBody>
      </xdr:sp>
    </xdr:grpSp>
    <xdr:clientData/>
  </xdr:twoCellAnchor>
  <xdr:twoCellAnchor>
    <xdr:from>
      <xdr:col>8</xdr:col>
      <xdr:colOff>83820</xdr:colOff>
      <xdr:row>80</xdr:row>
      <xdr:rowOff>7620</xdr:rowOff>
    </xdr:from>
    <xdr:to>
      <xdr:col>14</xdr:col>
      <xdr:colOff>388620</xdr:colOff>
      <xdr:row>111</xdr:row>
      <xdr:rowOff>99060</xdr:rowOff>
    </xdr:to>
    <xdr:graphicFrame macro="">
      <xdr:nvGraphicFramePr>
        <xdr:cNvPr id="15" name="Gráfico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0.02506</cdr:x>
      <cdr:y>0.94074</cdr:y>
    </cdr:from>
    <cdr:to>
      <cdr:x>0.51909</cdr:x>
      <cdr:y>0.98333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160020" y="3870960"/>
          <a:ext cx="3154680" cy="1752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MX" sz="700">
              <a:latin typeface="Arial" panose="020B0604020202020204" pitchFamily="34" charset="0"/>
              <a:cs typeface="Arial" panose="020B0604020202020204" pitchFamily="34" charset="0"/>
            </a:rPr>
            <a:t>(*) Con respecto al número de representantes</a:t>
          </a:r>
          <a:r>
            <a:rPr lang="es-MX" sz="700" baseline="0">
              <a:latin typeface="Arial" panose="020B0604020202020204" pitchFamily="34" charset="0"/>
              <a:cs typeface="Arial" panose="020B0604020202020204" pitchFamily="34" charset="0"/>
            </a:rPr>
            <a:t> acreditados.</a:t>
          </a:r>
          <a:endParaRPr lang="es-MX" sz="7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0.07836</cdr:x>
      <cdr:y>0.95741</cdr:y>
    </cdr:from>
    <cdr:to>
      <cdr:x>0.57239</cdr:x>
      <cdr:y>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500380" y="3939540"/>
          <a:ext cx="3154680" cy="1752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700">
              <a:latin typeface="Arial" panose="020B0604020202020204" pitchFamily="34" charset="0"/>
              <a:cs typeface="Arial" panose="020B0604020202020204" pitchFamily="34" charset="0"/>
            </a:rPr>
            <a:t>(*) Con respecto al número de representantes</a:t>
          </a:r>
          <a:r>
            <a:rPr lang="es-MX" sz="700" baseline="0">
              <a:latin typeface="Arial" panose="020B0604020202020204" pitchFamily="34" charset="0"/>
              <a:cs typeface="Arial" panose="020B0604020202020204" pitchFamily="34" charset="0"/>
            </a:rPr>
            <a:t> acreditados.</a:t>
          </a:r>
          <a:endParaRPr lang="es-MX" sz="7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0.07836</cdr:x>
      <cdr:y>0.95741</cdr:y>
    </cdr:from>
    <cdr:to>
      <cdr:x>0.57239</cdr:x>
      <cdr:y>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500380" y="3939540"/>
          <a:ext cx="3154680" cy="1752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700">
              <a:latin typeface="Arial" panose="020B0604020202020204" pitchFamily="34" charset="0"/>
              <a:cs typeface="Arial" panose="020B0604020202020204" pitchFamily="34" charset="0"/>
            </a:rPr>
            <a:t>(*) Con respecto al número de representantes</a:t>
          </a:r>
          <a:r>
            <a:rPr lang="es-MX" sz="700" baseline="0">
              <a:latin typeface="Arial" panose="020B0604020202020204" pitchFamily="34" charset="0"/>
              <a:cs typeface="Arial" panose="020B0604020202020204" pitchFamily="34" charset="0"/>
            </a:rPr>
            <a:t> acreditados.</a:t>
          </a:r>
          <a:endParaRPr lang="es-MX" sz="7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0.06325</cdr:x>
      <cdr:y>0.2078</cdr:y>
    </cdr:from>
    <cdr:to>
      <cdr:x>0.11814</cdr:x>
      <cdr:y>0.27817</cdr:y>
    </cdr:to>
    <cdr:sp macro="" textlink="">
      <cdr:nvSpPr>
        <cdr:cNvPr id="3" name="CuadroTexto 9"/>
        <cdr:cNvSpPr txBox="1"/>
      </cdr:nvSpPr>
      <cdr:spPr>
        <a:xfrm xmlns:a="http://schemas.openxmlformats.org/drawingml/2006/main">
          <a:off x="379788" y="881985"/>
          <a:ext cx="329591" cy="298674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endParaRPr lang="es-MX" sz="9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0.07018</cdr:x>
      <cdr:y>0.22087</cdr:y>
    </cdr:from>
    <cdr:to>
      <cdr:x>0.11314</cdr:x>
      <cdr:y>0.25433</cdr:y>
    </cdr:to>
    <cdr:cxnSp macro="">
      <cdr:nvCxnSpPr>
        <cdr:cNvPr id="5" name="Conector recto 4"/>
        <cdr:cNvCxnSpPr/>
      </cdr:nvCxnSpPr>
      <cdr:spPr>
        <a:xfrm xmlns:a="http://schemas.openxmlformats.org/drawingml/2006/main" flipV="1">
          <a:off x="421417" y="937459"/>
          <a:ext cx="257956" cy="142015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bg2">
              <a:lumMod val="25000"/>
            </a:schemeClr>
          </a:solidFill>
        </a:ln>
      </cdr:spPr>
      <cdr:style>
        <a:lnRef xmlns:a="http://schemas.openxmlformats.org/drawingml/2006/main" idx="3">
          <a:schemeClr val="accent5"/>
        </a:lnRef>
        <a:fillRef xmlns:a="http://schemas.openxmlformats.org/drawingml/2006/main" idx="0">
          <a:schemeClr val="accent5"/>
        </a:fillRef>
        <a:effectRef xmlns:a="http://schemas.openxmlformats.org/drawingml/2006/main" idx="2">
          <a:schemeClr val="accent5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0.07574</cdr:x>
      <cdr:y>0.22741</cdr:y>
    </cdr:from>
    <cdr:to>
      <cdr:x>0.1187</cdr:x>
      <cdr:y>0.26087</cdr:y>
    </cdr:to>
    <cdr:cxnSp macro="">
      <cdr:nvCxnSpPr>
        <cdr:cNvPr id="6" name="Conector recto 5"/>
        <cdr:cNvCxnSpPr/>
      </cdr:nvCxnSpPr>
      <cdr:spPr>
        <a:xfrm xmlns:a="http://schemas.openxmlformats.org/drawingml/2006/main" flipV="1">
          <a:off x="454803" y="965217"/>
          <a:ext cx="257956" cy="142015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bg2">
              <a:lumMod val="25000"/>
            </a:schemeClr>
          </a:solidFill>
        </a:ln>
      </cdr:spPr>
      <cdr:style>
        <a:lnRef xmlns:a="http://schemas.openxmlformats.org/drawingml/2006/main" idx="3">
          <a:schemeClr val="accent5"/>
        </a:lnRef>
        <a:fillRef xmlns:a="http://schemas.openxmlformats.org/drawingml/2006/main" idx="0">
          <a:schemeClr val="accent5"/>
        </a:fillRef>
        <a:effectRef xmlns:a="http://schemas.openxmlformats.org/drawingml/2006/main" idx="2">
          <a:schemeClr val="accent5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0.7895</cdr:x>
      <cdr:y>0.21129</cdr:y>
    </cdr:from>
    <cdr:to>
      <cdr:x>0.83246</cdr:x>
      <cdr:y>0.24474</cdr:y>
    </cdr:to>
    <cdr:cxnSp macro="">
      <cdr:nvCxnSpPr>
        <cdr:cNvPr id="8" name="Conector recto 7"/>
        <cdr:cNvCxnSpPr/>
      </cdr:nvCxnSpPr>
      <cdr:spPr>
        <a:xfrm xmlns:a="http://schemas.openxmlformats.org/drawingml/2006/main" flipV="1">
          <a:off x="4740606" y="896767"/>
          <a:ext cx="257956" cy="141973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3">
          <a:schemeClr val="accent5"/>
        </a:lnRef>
        <a:fillRef xmlns:a="http://schemas.openxmlformats.org/drawingml/2006/main" idx="0">
          <a:schemeClr val="accent5"/>
        </a:fillRef>
        <a:effectRef xmlns:a="http://schemas.openxmlformats.org/drawingml/2006/main" idx="2">
          <a:schemeClr val="accent5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0.79507</cdr:x>
      <cdr:y>0.22523</cdr:y>
    </cdr:from>
    <cdr:to>
      <cdr:x>0.83803</cdr:x>
      <cdr:y>0.25869</cdr:y>
    </cdr:to>
    <cdr:cxnSp macro="">
      <cdr:nvCxnSpPr>
        <cdr:cNvPr id="9" name="Conector recto 8"/>
        <cdr:cNvCxnSpPr/>
      </cdr:nvCxnSpPr>
      <cdr:spPr>
        <a:xfrm xmlns:a="http://schemas.openxmlformats.org/drawingml/2006/main" flipV="1">
          <a:off x="4774051" y="955933"/>
          <a:ext cx="257956" cy="142016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3">
          <a:schemeClr val="accent5"/>
        </a:lnRef>
        <a:fillRef xmlns:a="http://schemas.openxmlformats.org/drawingml/2006/main" idx="0">
          <a:schemeClr val="accent5"/>
        </a:fillRef>
        <a:effectRef xmlns:a="http://schemas.openxmlformats.org/drawingml/2006/main" idx="2">
          <a:schemeClr val="accent5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0.07836</cdr:x>
      <cdr:y>0.95741</cdr:y>
    </cdr:from>
    <cdr:to>
      <cdr:x>0.57239</cdr:x>
      <cdr:y>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500380" y="3939540"/>
          <a:ext cx="3154680" cy="1752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700">
              <a:latin typeface="Arial" panose="020B0604020202020204" pitchFamily="34" charset="0"/>
              <a:cs typeface="Arial" panose="020B0604020202020204" pitchFamily="34" charset="0"/>
            </a:rPr>
            <a:t>(*) Con respecto al número de representantes</a:t>
          </a:r>
          <a:r>
            <a:rPr lang="es-MX" sz="700" baseline="0">
              <a:latin typeface="Arial" panose="020B0604020202020204" pitchFamily="34" charset="0"/>
              <a:cs typeface="Arial" panose="020B0604020202020204" pitchFamily="34" charset="0"/>
            </a:rPr>
            <a:t> acreditados.</a:t>
          </a:r>
          <a:endParaRPr lang="es-MX" sz="7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373380</xdr:colOff>
      <xdr:row>1</xdr:row>
      <xdr:rowOff>22860</xdr:rowOff>
    </xdr:from>
    <xdr:to>
      <xdr:col>12</xdr:col>
      <xdr:colOff>297180</xdr:colOff>
      <xdr:row>27</xdr:row>
      <xdr:rowOff>83820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495300</xdr:colOff>
      <xdr:row>27</xdr:row>
      <xdr:rowOff>175260</xdr:rowOff>
    </xdr:from>
    <xdr:to>
      <xdr:col>12</xdr:col>
      <xdr:colOff>457200</xdr:colOff>
      <xdr:row>53</xdr:row>
      <xdr:rowOff>68580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556260</xdr:colOff>
      <xdr:row>56</xdr:row>
      <xdr:rowOff>22860</xdr:rowOff>
    </xdr:from>
    <xdr:to>
      <xdr:col>12</xdr:col>
      <xdr:colOff>518160</xdr:colOff>
      <xdr:row>84</xdr:row>
      <xdr:rowOff>22860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563880</xdr:colOff>
      <xdr:row>86</xdr:row>
      <xdr:rowOff>121920</xdr:rowOff>
    </xdr:from>
    <xdr:to>
      <xdr:col>12</xdr:col>
      <xdr:colOff>525780</xdr:colOff>
      <xdr:row>119</xdr:row>
      <xdr:rowOff>38100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ISELA/2017/ELECCIONES%202017/SISTEMA%20DE%20REPRESENTANTES/CUADROS_REP/Copia%20de%20Cuadro%20Representantes_SIJ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úmTotalRep"/>
      <sheetName val="Hoja1"/>
      <sheetName val="NúmCasiilas"/>
      <sheetName val="NúmRepCas"/>
    </sheetNames>
    <sheetDataSet>
      <sheetData sheetId="0" refreshError="1"/>
      <sheetData sheetId="1">
        <row r="30">
          <cell r="A30" t="str">
            <v>PAN</v>
          </cell>
          <cell r="B30">
            <v>17931</v>
          </cell>
          <cell r="C30">
            <v>592</v>
          </cell>
          <cell r="D30">
            <v>543</v>
          </cell>
          <cell r="E30">
            <v>558</v>
          </cell>
          <cell r="F30">
            <v>531</v>
          </cell>
          <cell r="G30">
            <v>646</v>
          </cell>
          <cell r="H30">
            <v>364</v>
          </cell>
          <cell r="I30">
            <v>488</v>
          </cell>
          <cell r="J30">
            <v>328</v>
          </cell>
          <cell r="K30">
            <v>480</v>
          </cell>
          <cell r="L30">
            <v>377</v>
          </cell>
          <cell r="M30">
            <v>405</v>
          </cell>
          <cell r="N30">
            <v>494</v>
          </cell>
          <cell r="O30">
            <v>391</v>
          </cell>
          <cell r="P30">
            <v>524</v>
          </cell>
          <cell r="Q30">
            <v>497</v>
          </cell>
          <cell r="R30">
            <v>392</v>
          </cell>
          <cell r="S30">
            <v>335</v>
          </cell>
          <cell r="T30">
            <v>709</v>
          </cell>
          <cell r="U30">
            <v>378</v>
          </cell>
          <cell r="V30">
            <v>282</v>
          </cell>
          <cell r="W30">
            <v>381</v>
          </cell>
          <cell r="X30">
            <v>348</v>
          </cell>
          <cell r="Y30">
            <v>538</v>
          </cell>
          <cell r="Z30">
            <v>327</v>
          </cell>
          <cell r="AA30">
            <v>376</v>
          </cell>
          <cell r="AB30">
            <v>454</v>
          </cell>
          <cell r="AC30">
            <v>459</v>
          </cell>
          <cell r="AD30">
            <v>773</v>
          </cell>
          <cell r="AE30">
            <v>291</v>
          </cell>
          <cell r="AF30">
            <v>289</v>
          </cell>
          <cell r="AG30">
            <v>284</v>
          </cell>
          <cell r="AH30">
            <v>377</v>
          </cell>
          <cell r="AI30">
            <v>535</v>
          </cell>
          <cell r="AJ30">
            <v>407</v>
          </cell>
          <cell r="AK30">
            <v>468</v>
          </cell>
          <cell r="AL30">
            <v>543</v>
          </cell>
          <cell r="AM30">
            <v>448</v>
          </cell>
          <cell r="AN30">
            <v>440</v>
          </cell>
          <cell r="AO30">
            <v>431</v>
          </cell>
          <cell r="AP30">
            <v>448</v>
          </cell>
        </row>
        <row r="31">
          <cell r="A31" t="str">
            <v>PRI</v>
          </cell>
          <cell r="B31">
            <v>28836</v>
          </cell>
          <cell r="C31">
            <v>760</v>
          </cell>
          <cell r="D31">
            <v>841</v>
          </cell>
          <cell r="E31">
            <v>720</v>
          </cell>
          <cell r="F31">
            <v>896</v>
          </cell>
          <cell r="G31">
            <v>852</v>
          </cell>
          <cell r="H31">
            <v>765</v>
          </cell>
          <cell r="I31">
            <v>781</v>
          </cell>
          <cell r="J31">
            <v>513</v>
          </cell>
          <cell r="K31">
            <v>860</v>
          </cell>
          <cell r="L31">
            <v>783</v>
          </cell>
          <cell r="M31">
            <v>672</v>
          </cell>
          <cell r="N31">
            <v>868</v>
          </cell>
          <cell r="O31">
            <v>570</v>
          </cell>
          <cell r="P31">
            <v>654</v>
          </cell>
          <cell r="Q31">
            <v>610</v>
          </cell>
          <cell r="R31">
            <v>653</v>
          </cell>
          <cell r="S31">
            <v>648</v>
          </cell>
          <cell r="T31">
            <v>849</v>
          </cell>
          <cell r="U31">
            <v>470</v>
          </cell>
          <cell r="V31">
            <v>597</v>
          </cell>
          <cell r="W31">
            <v>591</v>
          </cell>
          <cell r="X31">
            <v>560</v>
          </cell>
          <cell r="Y31">
            <v>840</v>
          </cell>
          <cell r="Z31">
            <v>557</v>
          </cell>
          <cell r="AA31">
            <v>565</v>
          </cell>
          <cell r="AB31">
            <v>542</v>
          </cell>
          <cell r="AC31">
            <v>798</v>
          </cell>
          <cell r="AD31">
            <v>1246</v>
          </cell>
          <cell r="AE31">
            <v>648</v>
          </cell>
          <cell r="AF31">
            <v>595</v>
          </cell>
          <cell r="AG31">
            <v>617</v>
          </cell>
          <cell r="AH31">
            <v>598</v>
          </cell>
          <cell r="AI31">
            <v>842</v>
          </cell>
          <cell r="AJ31">
            <v>616</v>
          </cell>
          <cell r="AK31">
            <v>761</v>
          </cell>
          <cell r="AL31">
            <v>891</v>
          </cell>
          <cell r="AM31">
            <v>811</v>
          </cell>
          <cell r="AN31">
            <v>793</v>
          </cell>
          <cell r="AO31">
            <v>862</v>
          </cell>
          <cell r="AP31">
            <v>741</v>
          </cell>
        </row>
        <row r="32">
          <cell r="A32" t="str">
            <v>PRD</v>
          </cell>
          <cell r="B32">
            <v>12265</v>
          </cell>
          <cell r="C32">
            <v>259</v>
          </cell>
          <cell r="D32">
            <v>244</v>
          </cell>
          <cell r="E32">
            <v>260</v>
          </cell>
          <cell r="F32">
            <v>334</v>
          </cell>
          <cell r="G32">
            <v>347</v>
          </cell>
          <cell r="H32">
            <v>451</v>
          </cell>
          <cell r="I32">
            <v>107</v>
          </cell>
          <cell r="J32">
            <v>132</v>
          </cell>
          <cell r="K32">
            <v>104</v>
          </cell>
          <cell r="L32">
            <v>421</v>
          </cell>
          <cell r="M32">
            <v>294</v>
          </cell>
          <cell r="N32">
            <v>513</v>
          </cell>
          <cell r="O32">
            <v>208</v>
          </cell>
          <cell r="P32">
            <v>269</v>
          </cell>
          <cell r="Q32">
            <v>231</v>
          </cell>
          <cell r="R32">
            <v>353</v>
          </cell>
          <cell r="S32">
            <v>261</v>
          </cell>
          <cell r="T32">
            <v>339</v>
          </cell>
          <cell r="U32">
            <v>258</v>
          </cell>
          <cell r="V32">
            <v>398</v>
          </cell>
          <cell r="W32">
            <v>250</v>
          </cell>
          <cell r="X32">
            <v>127</v>
          </cell>
          <cell r="Y32">
            <v>349</v>
          </cell>
          <cell r="Z32">
            <v>185</v>
          </cell>
          <cell r="AA32">
            <v>292</v>
          </cell>
          <cell r="AB32">
            <v>186</v>
          </cell>
          <cell r="AC32">
            <v>227</v>
          </cell>
          <cell r="AD32">
            <v>312</v>
          </cell>
          <cell r="AE32">
            <v>494</v>
          </cell>
          <cell r="AF32">
            <v>432</v>
          </cell>
          <cell r="AG32">
            <v>460</v>
          </cell>
          <cell r="AH32">
            <v>395</v>
          </cell>
          <cell r="AI32">
            <v>274</v>
          </cell>
          <cell r="AJ32">
            <v>246</v>
          </cell>
          <cell r="AK32">
            <v>329</v>
          </cell>
          <cell r="AL32">
            <v>512</v>
          </cell>
          <cell r="AM32">
            <v>311</v>
          </cell>
          <cell r="AN32">
            <v>356</v>
          </cell>
          <cell r="AO32">
            <v>442</v>
          </cell>
          <cell r="AP32">
            <v>303</v>
          </cell>
        </row>
        <row r="33">
          <cell r="A33" t="str">
            <v>PVEM</v>
          </cell>
          <cell r="B33">
            <v>8156</v>
          </cell>
          <cell r="C33">
            <v>232</v>
          </cell>
          <cell r="D33">
            <v>244</v>
          </cell>
          <cell r="E33">
            <v>183</v>
          </cell>
          <cell r="F33">
            <v>358</v>
          </cell>
          <cell r="G33">
            <v>241</v>
          </cell>
          <cell r="H33">
            <v>272</v>
          </cell>
          <cell r="I33">
            <v>159</v>
          </cell>
          <cell r="J33">
            <v>189</v>
          </cell>
          <cell r="K33">
            <v>205</v>
          </cell>
          <cell r="L33">
            <v>335</v>
          </cell>
          <cell r="M33">
            <v>247</v>
          </cell>
          <cell r="N33">
            <v>574</v>
          </cell>
          <cell r="O33">
            <v>174</v>
          </cell>
          <cell r="P33">
            <v>187</v>
          </cell>
          <cell r="Q33">
            <v>105</v>
          </cell>
          <cell r="R33">
            <v>265</v>
          </cell>
          <cell r="S33">
            <v>184</v>
          </cell>
          <cell r="T33">
            <v>153</v>
          </cell>
          <cell r="U33">
            <v>64</v>
          </cell>
          <cell r="V33">
            <v>127</v>
          </cell>
          <cell r="W33">
            <v>88</v>
          </cell>
          <cell r="X33">
            <v>51</v>
          </cell>
          <cell r="Y33">
            <v>316</v>
          </cell>
          <cell r="Z33">
            <v>129</v>
          </cell>
          <cell r="AA33">
            <v>312</v>
          </cell>
          <cell r="AB33">
            <v>88</v>
          </cell>
          <cell r="AC33">
            <v>159</v>
          </cell>
          <cell r="AD33">
            <v>310</v>
          </cell>
          <cell r="AE33">
            <v>150</v>
          </cell>
          <cell r="AF33">
            <v>112</v>
          </cell>
          <cell r="AG33">
            <v>75</v>
          </cell>
          <cell r="AH33">
            <v>105</v>
          </cell>
          <cell r="AI33">
            <v>184</v>
          </cell>
          <cell r="AJ33">
            <v>179</v>
          </cell>
          <cell r="AK33">
            <v>215</v>
          </cell>
          <cell r="AL33">
            <v>288</v>
          </cell>
          <cell r="AM33">
            <v>220</v>
          </cell>
          <cell r="AN33">
            <v>143</v>
          </cell>
          <cell r="AO33">
            <v>234</v>
          </cell>
          <cell r="AP33">
            <v>300</v>
          </cell>
        </row>
        <row r="34">
          <cell r="A34" t="str">
            <v>PT</v>
          </cell>
          <cell r="B34">
            <v>2843</v>
          </cell>
          <cell r="C34">
            <v>112</v>
          </cell>
          <cell r="D34">
            <v>23</v>
          </cell>
          <cell r="E34">
            <v>28</v>
          </cell>
          <cell r="F34">
            <v>13</v>
          </cell>
          <cell r="G34">
            <v>147</v>
          </cell>
          <cell r="H34">
            <v>102</v>
          </cell>
          <cell r="I34">
            <v>59</v>
          </cell>
          <cell r="J34">
            <v>9</v>
          </cell>
          <cell r="K34">
            <v>70</v>
          </cell>
          <cell r="L34">
            <v>59</v>
          </cell>
          <cell r="M34">
            <v>19</v>
          </cell>
          <cell r="N34">
            <v>36</v>
          </cell>
          <cell r="O34">
            <v>13</v>
          </cell>
          <cell r="P34">
            <v>130</v>
          </cell>
          <cell r="Q34">
            <v>18</v>
          </cell>
          <cell r="R34">
            <v>18</v>
          </cell>
          <cell r="S34">
            <v>33</v>
          </cell>
          <cell r="T34">
            <v>35</v>
          </cell>
          <cell r="U34">
            <v>8</v>
          </cell>
          <cell r="V34">
            <v>62</v>
          </cell>
          <cell r="W34">
            <v>10</v>
          </cell>
          <cell r="X34">
            <v>16</v>
          </cell>
          <cell r="Y34">
            <v>154</v>
          </cell>
          <cell r="Z34">
            <v>15</v>
          </cell>
          <cell r="AA34">
            <v>85</v>
          </cell>
          <cell r="AB34">
            <v>35</v>
          </cell>
          <cell r="AC34">
            <v>298</v>
          </cell>
          <cell r="AD34">
            <v>329</v>
          </cell>
          <cell r="AE34">
            <v>37</v>
          </cell>
          <cell r="AF34">
            <v>98</v>
          </cell>
          <cell r="AG34">
            <v>19</v>
          </cell>
          <cell r="AH34">
            <v>10</v>
          </cell>
          <cell r="AI34">
            <v>77</v>
          </cell>
          <cell r="AJ34">
            <v>42</v>
          </cell>
          <cell r="AK34">
            <v>93</v>
          </cell>
          <cell r="AL34">
            <v>64</v>
          </cell>
          <cell r="AM34">
            <v>28</v>
          </cell>
          <cell r="AN34">
            <v>35</v>
          </cell>
          <cell r="AO34">
            <v>212</v>
          </cell>
          <cell r="AP34">
            <v>192</v>
          </cell>
        </row>
        <row r="35">
          <cell r="A35" t="str">
            <v>MC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</row>
        <row r="36">
          <cell r="A36" t="str">
            <v>NA</v>
          </cell>
          <cell r="B36">
            <v>18396</v>
          </cell>
          <cell r="C36">
            <v>613</v>
          </cell>
          <cell r="D36">
            <v>473</v>
          </cell>
          <cell r="E36">
            <v>425</v>
          </cell>
          <cell r="F36">
            <v>670</v>
          </cell>
          <cell r="G36">
            <v>488</v>
          </cell>
          <cell r="H36">
            <v>444</v>
          </cell>
          <cell r="I36">
            <v>572</v>
          </cell>
          <cell r="J36">
            <v>352</v>
          </cell>
          <cell r="K36">
            <v>570</v>
          </cell>
          <cell r="L36">
            <v>547</v>
          </cell>
          <cell r="M36">
            <v>590</v>
          </cell>
          <cell r="N36">
            <v>522</v>
          </cell>
          <cell r="O36">
            <v>457</v>
          </cell>
          <cell r="P36">
            <v>455</v>
          </cell>
          <cell r="Q36">
            <v>396</v>
          </cell>
          <cell r="R36">
            <v>562</v>
          </cell>
          <cell r="S36">
            <v>508</v>
          </cell>
          <cell r="T36">
            <v>347</v>
          </cell>
          <cell r="U36">
            <v>316</v>
          </cell>
          <cell r="V36">
            <v>410</v>
          </cell>
          <cell r="W36">
            <v>260</v>
          </cell>
          <cell r="X36">
            <v>286</v>
          </cell>
          <cell r="Y36">
            <v>517</v>
          </cell>
          <cell r="Z36">
            <v>247</v>
          </cell>
          <cell r="AA36">
            <v>329</v>
          </cell>
          <cell r="AB36">
            <v>410</v>
          </cell>
          <cell r="AC36">
            <v>499</v>
          </cell>
          <cell r="AD36">
            <v>816</v>
          </cell>
          <cell r="AE36">
            <v>453</v>
          </cell>
          <cell r="AF36">
            <v>416</v>
          </cell>
          <cell r="AG36">
            <v>385</v>
          </cell>
          <cell r="AH36">
            <v>413</v>
          </cell>
          <cell r="AI36">
            <v>469</v>
          </cell>
          <cell r="AJ36">
            <v>422</v>
          </cell>
          <cell r="AK36">
            <v>494</v>
          </cell>
          <cell r="AL36">
            <v>486</v>
          </cell>
          <cell r="AM36">
            <v>495</v>
          </cell>
          <cell r="AN36">
            <v>521</v>
          </cell>
          <cell r="AO36">
            <v>390</v>
          </cell>
          <cell r="AP36">
            <v>371</v>
          </cell>
        </row>
        <row r="37">
          <cell r="A37" t="str">
            <v>MORENA</v>
          </cell>
          <cell r="B37">
            <v>17805</v>
          </cell>
          <cell r="C37">
            <v>601</v>
          </cell>
          <cell r="D37">
            <v>561</v>
          </cell>
          <cell r="E37">
            <v>534</v>
          </cell>
          <cell r="F37">
            <v>538</v>
          </cell>
          <cell r="G37">
            <v>564</v>
          </cell>
          <cell r="H37">
            <v>296</v>
          </cell>
          <cell r="I37">
            <v>587</v>
          </cell>
          <cell r="J37">
            <v>378</v>
          </cell>
          <cell r="K37">
            <v>507</v>
          </cell>
          <cell r="L37">
            <v>421</v>
          </cell>
          <cell r="M37">
            <v>435</v>
          </cell>
          <cell r="N37">
            <v>463</v>
          </cell>
          <cell r="O37">
            <v>368</v>
          </cell>
          <cell r="P37">
            <v>392</v>
          </cell>
          <cell r="Q37">
            <v>399</v>
          </cell>
          <cell r="R37">
            <v>472</v>
          </cell>
          <cell r="S37">
            <v>359</v>
          </cell>
          <cell r="T37">
            <v>546</v>
          </cell>
          <cell r="U37">
            <v>302</v>
          </cell>
          <cell r="V37">
            <v>392</v>
          </cell>
          <cell r="W37">
            <v>355</v>
          </cell>
          <cell r="X37">
            <v>389</v>
          </cell>
          <cell r="Y37">
            <v>430</v>
          </cell>
          <cell r="Z37">
            <v>323</v>
          </cell>
          <cell r="AA37">
            <v>356</v>
          </cell>
          <cell r="AB37">
            <v>446</v>
          </cell>
          <cell r="AC37">
            <v>367</v>
          </cell>
          <cell r="AD37">
            <v>490</v>
          </cell>
          <cell r="AE37">
            <v>351</v>
          </cell>
          <cell r="AF37">
            <v>347</v>
          </cell>
          <cell r="AG37">
            <v>380</v>
          </cell>
          <cell r="AH37">
            <v>385</v>
          </cell>
          <cell r="AI37">
            <v>422</v>
          </cell>
          <cell r="AJ37">
            <v>379</v>
          </cell>
          <cell r="AK37">
            <v>506</v>
          </cell>
          <cell r="AL37">
            <v>665</v>
          </cell>
          <cell r="AM37">
            <v>421</v>
          </cell>
          <cell r="AN37">
            <v>671</v>
          </cell>
          <cell r="AO37">
            <v>594</v>
          </cell>
          <cell r="AP37">
            <v>413</v>
          </cell>
        </row>
        <row r="38">
          <cell r="A38" t="str">
            <v>ES</v>
          </cell>
          <cell r="B38">
            <v>2852</v>
          </cell>
          <cell r="C38">
            <v>38</v>
          </cell>
          <cell r="D38">
            <v>159</v>
          </cell>
          <cell r="E38">
            <v>24</v>
          </cell>
          <cell r="F38">
            <v>160</v>
          </cell>
          <cell r="G38">
            <v>126</v>
          </cell>
          <cell r="H38">
            <v>68</v>
          </cell>
          <cell r="I38">
            <v>127</v>
          </cell>
          <cell r="J38">
            <v>61</v>
          </cell>
          <cell r="K38">
            <v>13</v>
          </cell>
          <cell r="L38">
            <v>31</v>
          </cell>
          <cell r="M38">
            <v>36</v>
          </cell>
          <cell r="N38">
            <v>264</v>
          </cell>
          <cell r="O38">
            <v>30</v>
          </cell>
          <cell r="P38">
            <v>173</v>
          </cell>
          <cell r="Q38">
            <v>33</v>
          </cell>
          <cell r="R38">
            <v>114</v>
          </cell>
          <cell r="S38">
            <v>17</v>
          </cell>
          <cell r="T38">
            <v>23</v>
          </cell>
          <cell r="U38">
            <v>44</v>
          </cell>
          <cell r="V38">
            <v>46</v>
          </cell>
          <cell r="W38">
            <v>45</v>
          </cell>
          <cell r="X38">
            <v>20</v>
          </cell>
          <cell r="Y38">
            <v>11</v>
          </cell>
          <cell r="Z38">
            <v>25</v>
          </cell>
          <cell r="AA38">
            <v>83</v>
          </cell>
          <cell r="AB38">
            <v>5</v>
          </cell>
          <cell r="AC38">
            <v>20</v>
          </cell>
          <cell r="AD38">
            <v>93</v>
          </cell>
          <cell r="AE38">
            <v>40</v>
          </cell>
          <cell r="AF38">
            <v>47</v>
          </cell>
          <cell r="AG38">
            <v>49</v>
          </cell>
          <cell r="AH38">
            <v>86</v>
          </cell>
          <cell r="AI38">
            <v>379</v>
          </cell>
          <cell r="AJ38">
            <v>6</v>
          </cell>
          <cell r="AK38">
            <v>51</v>
          </cell>
          <cell r="AL38">
            <v>48</v>
          </cell>
          <cell r="AM38">
            <v>85</v>
          </cell>
          <cell r="AN38">
            <v>24</v>
          </cell>
          <cell r="AO38">
            <v>124</v>
          </cell>
          <cell r="AP38">
            <v>24</v>
          </cell>
        </row>
        <row r="39">
          <cell r="A39" t="str">
            <v>UDC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</row>
        <row r="40">
          <cell r="A40" t="str">
            <v>PSD</v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</row>
        <row r="41">
          <cell r="A41" t="str">
            <v>PPC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</row>
        <row r="42">
          <cell r="A42" t="str">
            <v>PJ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</row>
        <row r="43">
          <cell r="A43" t="str">
            <v>PRC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</row>
        <row r="44">
          <cell r="A44" t="str">
            <v>PCP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</row>
        <row r="45">
          <cell r="A45" t="str">
            <v>PRS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</row>
        <row r="46">
          <cell r="A46" t="str">
            <v>CIL</v>
          </cell>
          <cell r="B46">
            <v>80</v>
          </cell>
          <cell r="C46">
            <v>2</v>
          </cell>
          <cell r="D46">
            <v>1</v>
          </cell>
          <cell r="E46">
            <v>2</v>
          </cell>
          <cell r="F46">
            <v>0</v>
          </cell>
          <cell r="G46">
            <v>1</v>
          </cell>
          <cell r="H46">
            <v>0</v>
          </cell>
          <cell r="I46">
            <v>7</v>
          </cell>
          <cell r="J46">
            <v>4</v>
          </cell>
          <cell r="K46">
            <v>0</v>
          </cell>
          <cell r="L46">
            <v>7</v>
          </cell>
          <cell r="M46">
            <v>0</v>
          </cell>
          <cell r="N46">
            <v>7</v>
          </cell>
          <cell r="O46">
            <v>1</v>
          </cell>
          <cell r="P46">
            <v>1</v>
          </cell>
          <cell r="Q46">
            <v>1</v>
          </cell>
          <cell r="R46">
            <v>2</v>
          </cell>
          <cell r="S46">
            <v>2</v>
          </cell>
          <cell r="T46">
            <v>0</v>
          </cell>
          <cell r="U46">
            <v>5</v>
          </cell>
          <cell r="V46">
            <v>3</v>
          </cell>
          <cell r="W46">
            <v>2</v>
          </cell>
          <cell r="X46">
            <v>0</v>
          </cell>
          <cell r="Y46">
            <v>3</v>
          </cell>
          <cell r="Z46">
            <v>5</v>
          </cell>
          <cell r="AA46">
            <v>1</v>
          </cell>
          <cell r="AB46">
            <v>2</v>
          </cell>
          <cell r="AC46">
            <v>0</v>
          </cell>
          <cell r="AD46">
            <v>1</v>
          </cell>
          <cell r="AE46">
            <v>0</v>
          </cell>
          <cell r="AF46">
            <v>0</v>
          </cell>
          <cell r="AG46">
            <v>0</v>
          </cell>
          <cell r="AH46">
            <v>4</v>
          </cell>
          <cell r="AI46">
            <v>4</v>
          </cell>
          <cell r="AJ46">
            <v>0</v>
          </cell>
          <cell r="AK46">
            <v>1</v>
          </cell>
          <cell r="AL46">
            <v>0</v>
          </cell>
          <cell r="AM46">
            <v>2</v>
          </cell>
          <cell r="AN46">
            <v>2</v>
          </cell>
          <cell r="AO46">
            <v>5</v>
          </cell>
          <cell r="AP46">
            <v>2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U60"/>
  <sheetViews>
    <sheetView tabSelected="1" workbookViewId="0">
      <selection sqref="A1:E1"/>
    </sheetView>
  </sheetViews>
  <sheetFormatPr baseColWidth="10" defaultRowHeight="10.199999999999999" x14ac:dyDescent="0.2"/>
  <cols>
    <col min="1" max="1" width="28.21875" style="1" bestFit="1" customWidth="1"/>
    <col min="2" max="2" width="9.33203125" style="1" customWidth="1"/>
    <col min="3" max="3" width="1.21875" style="1" customWidth="1"/>
    <col min="4" max="4" width="8" style="1" customWidth="1"/>
    <col min="5" max="5" width="8.77734375" style="1" customWidth="1"/>
    <col min="6" max="15" width="8.33203125" style="1" customWidth="1"/>
    <col min="16" max="16" width="6.77734375" style="1" customWidth="1"/>
    <col min="17" max="17" width="11.5546875" style="1"/>
    <col min="18" max="18" width="8.5546875" style="1" bestFit="1" customWidth="1"/>
    <col min="19" max="19" width="8.44140625" style="1" bestFit="1" customWidth="1"/>
    <col min="20" max="21" width="11.5546875" style="1"/>
    <col min="22" max="22" width="34.44140625" style="1" bestFit="1" customWidth="1"/>
    <col min="23" max="23" width="6.33203125" style="1" customWidth="1"/>
    <col min="24" max="24" width="7.6640625" style="1" customWidth="1"/>
    <col min="25" max="16384" width="11.5546875" style="1"/>
  </cols>
  <sheetData>
    <row r="1" spans="1:6" ht="13.8" x14ac:dyDescent="0.2">
      <c r="A1" s="82" t="s">
        <v>139</v>
      </c>
      <c r="B1" s="82"/>
      <c r="C1" s="82"/>
      <c r="D1" s="82"/>
      <c r="E1" s="82"/>
    </row>
    <row r="2" spans="1:6" ht="13.8" x14ac:dyDescent="0.2">
      <c r="A2" s="82" t="s">
        <v>134</v>
      </c>
      <c r="B2" s="82"/>
      <c r="C2" s="82"/>
      <c r="D2" s="82"/>
      <c r="E2" s="82"/>
    </row>
    <row r="3" spans="1:6" ht="45" customHeight="1" x14ac:dyDescent="0.2">
      <c r="A3" s="82" t="s">
        <v>156</v>
      </c>
      <c r="B3" s="82"/>
      <c r="C3" s="82"/>
      <c r="D3" s="82"/>
      <c r="E3" s="82"/>
    </row>
    <row r="4" spans="1:6" ht="10.8" thickBot="1" x14ac:dyDescent="0.25">
      <c r="A4" s="5"/>
      <c r="B4" s="5"/>
      <c r="C4" s="5"/>
      <c r="D4" s="5"/>
      <c r="E4" s="5"/>
    </row>
    <row r="5" spans="1:6" ht="15" customHeight="1" x14ac:dyDescent="0.2">
      <c r="A5" s="86" t="s">
        <v>157</v>
      </c>
      <c r="B5" s="83" t="s">
        <v>26</v>
      </c>
      <c r="C5" s="46"/>
      <c r="D5" s="85" t="s">
        <v>22</v>
      </c>
      <c r="E5" s="85"/>
    </row>
    <row r="6" spans="1:6" ht="15" customHeight="1" x14ac:dyDescent="0.2">
      <c r="A6" s="87"/>
      <c r="B6" s="84"/>
      <c r="C6" s="47"/>
      <c r="D6" s="48" t="s">
        <v>24</v>
      </c>
      <c r="E6" s="48" t="s">
        <v>25</v>
      </c>
      <c r="F6" s="7"/>
    </row>
    <row r="7" spans="1:6" x14ac:dyDescent="0.2">
      <c r="B7" s="7"/>
      <c r="C7" s="7"/>
      <c r="D7" s="7"/>
      <c r="E7" s="7"/>
      <c r="F7" s="7"/>
    </row>
    <row r="8" spans="1:6" s="15" customFormat="1" x14ac:dyDescent="0.2">
      <c r="A8" s="15" t="s">
        <v>133</v>
      </c>
      <c r="B8" s="20">
        <f>SUM(B9:B23)</f>
        <v>49808</v>
      </c>
      <c r="C8" s="20"/>
      <c r="D8" s="20">
        <f>SUM(D9:D23)</f>
        <v>23191</v>
      </c>
      <c r="E8" s="14">
        <f>(D8/B8)*100</f>
        <v>46.560793446835852</v>
      </c>
      <c r="F8" s="21"/>
    </row>
    <row r="9" spans="1:6" ht="10.8" customHeight="1" x14ac:dyDescent="0.2">
      <c r="A9" s="42" t="s">
        <v>8</v>
      </c>
      <c r="B9" s="3">
        <v>4356</v>
      </c>
      <c r="C9" s="3"/>
      <c r="D9" s="3">
        <v>3388</v>
      </c>
      <c r="E9" s="2">
        <f t="shared" ref="E9:E23" si="0">(D9/B9)*100</f>
        <v>77.777777777777786</v>
      </c>
      <c r="F9" s="2"/>
    </row>
    <row r="10" spans="1:6" ht="10.8" customHeight="1" x14ac:dyDescent="0.2">
      <c r="A10" s="42" t="s">
        <v>7</v>
      </c>
      <c r="B10" s="3">
        <v>7530</v>
      </c>
      <c r="C10" s="3"/>
      <c r="D10" s="3">
        <v>3993</v>
      </c>
      <c r="E10" s="2">
        <f t="shared" si="0"/>
        <v>53.027888446215144</v>
      </c>
      <c r="F10" s="2"/>
    </row>
    <row r="11" spans="1:6" ht="10.8" customHeight="1" x14ac:dyDescent="0.2">
      <c r="A11" s="42" t="s">
        <v>6</v>
      </c>
      <c r="B11" s="3">
        <v>3028</v>
      </c>
      <c r="C11" s="3"/>
      <c r="D11" s="3">
        <v>736</v>
      </c>
      <c r="E11" s="2">
        <f t="shared" si="0"/>
        <v>24.306472919418759</v>
      </c>
      <c r="F11" s="2"/>
    </row>
    <row r="12" spans="1:6" ht="10.8" customHeight="1" x14ac:dyDescent="0.2">
      <c r="A12" s="42" t="s">
        <v>5</v>
      </c>
      <c r="B12" s="3">
        <v>3354</v>
      </c>
      <c r="C12" s="3"/>
      <c r="D12" s="3">
        <v>1395</v>
      </c>
      <c r="E12" s="2">
        <f t="shared" si="0"/>
        <v>41.59212880143113</v>
      </c>
      <c r="F12" s="2"/>
    </row>
    <row r="13" spans="1:6" ht="10.8" customHeight="1" x14ac:dyDescent="0.2">
      <c r="A13" s="42" t="s">
        <v>4</v>
      </c>
      <c r="B13" s="3">
        <v>3411</v>
      </c>
      <c r="C13" s="3"/>
      <c r="D13" s="3">
        <v>2267</v>
      </c>
      <c r="E13" s="2">
        <f t="shared" si="0"/>
        <v>66.461448255643504</v>
      </c>
      <c r="F13" s="2"/>
    </row>
    <row r="14" spans="1:6" ht="10.8" customHeight="1" x14ac:dyDescent="0.2">
      <c r="A14" s="42" t="s">
        <v>3</v>
      </c>
      <c r="B14" s="3">
        <v>1524</v>
      </c>
      <c r="C14" s="3"/>
      <c r="D14" s="3">
        <v>371</v>
      </c>
      <c r="E14" s="2">
        <f t="shared" si="0"/>
        <v>24.343832020997375</v>
      </c>
      <c r="F14" s="2"/>
    </row>
    <row r="15" spans="1:6" ht="10.8" customHeight="1" x14ac:dyDescent="0.2">
      <c r="A15" s="42" t="s">
        <v>2</v>
      </c>
      <c r="B15" s="3">
        <v>2826</v>
      </c>
      <c r="C15" s="3"/>
      <c r="D15" s="3">
        <v>1823</v>
      </c>
      <c r="E15" s="2">
        <f t="shared" si="0"/>
        <v>64.50813871196037</v>
      </c>
      <c r="F15" s="2"/>
    </row>
    <row r="16" spans="1:6" ht="10.8" customHeight="1" x14ac:dyDescent="0.2">
      <c r="A16" s="42" t="s">
        <v>1</v>
      </c>
      <c r="B16" s="3">
        <v>6263</v>
      </c>
      <c r="C16" s="3"/>
      <c r="D16" s="3">
        <v>2417</v>
      </c>
      <c r="E16" s="2">
        <f t="shared" si="0"/>
        <v>38.591729203257223</v>
      </c>
      <c r="F16" s="2"/>
    </row>
    <row r="17" spans="1:21" ht="10.8" customHeight="1" x14ac:dyDescent="0.2">
      <c r="A17" s="42" t="s">
        <v>0</v>
      </c>
      <c r="B17" s="3">
        <v>2896</v>
      </c>
      <c r="C17" s="3"/>
      <c r="D17" s="3">
        <v>557</v>
      </c>
      <c r="E17" s="2">
        <f t="shared" si="0"/>
        <v>19.233425414364643</v>
      </c>
      <c r="F17" s="2"/>
    </row>
    <row r="18" spans="1:21" ht="10.8" customHeight="1" x14ac:dyDescent="0.2">
      <c r="A18" s="43" t="s">
        <v>19</v>
      </c>
      <c r="B18" s="3">
        <v>4062</v>
      </c>
      <c r="C18" s="3"/>
      <c r="D18" s="3">
        <v>1902</v>
      </c>
      <c r="E18" s="2">
        <f t="shared" si="0"/>
        <v>46.824224519940913</v>
      </c>
      <c r="F18" s="2"/>
      <c r="G18" s="2"/>
      <c r="H18" s="2"/>
      <c r="I18" s="2"/>
      <c r="K18" s="2"/>
      <c r="U18" s="2"/>
    </row>
    <row r="19" spans="1:21" ht="10.8" customHeight="1" x14ac:dyDescent="0.2">
      <c r="A19" s="43" t="s">
        <v>18</v>
      </c>
      <c r="B19" s="3">
        <v>3679</v>
      </c>
      <c r="C19" s="3"/>
      <c r="D19" s="3">
        <v>1507</v>
      </c>
      <c r="E19" s="2">
        <f t="shared" si="0"/>
        <v>40.962217994020108</v>
      </c>
      <c r="F19" s="2"/>
      <c r="G19" s="2"/>
      <c r="H19" s="2"/>
      <c r="I19" s="2"/>
      <c r="K19" s="2"/>
    </row>
    <row r="20" spans="1:21" ht="10.8" customHeight="1" x14ac:dyDescent="0.2">
      <c r="A20" s="43" t="s">
        <v>17</v>
      </c>
      <c r="B20" s="3">
        <v>822</v>
      </c>
      <c r="C20" s="3"/>
      <c r="D20" s="3">
        <v>386</v>
      </c>
      <c r="E20" s="2">
        <f t="shared" si="0"/>
        <v>46.958637469586371</v>
      </c>
      <c r="F20" s="2"/>
      <c r="G20" s="2"/>
      <c r="H20" s="2"/>
      <c r="I20" s="2"/>
      <c r="K20" s="2"/>
    </row>
    <row r="21" spans="1:21" ht="10.8" customHeight="1" x14ac:dyDescent="0.2">
      <c r="A21" s="43" t="s">
        <v>16</v>
      </c>
      <c r="B21" s="3">
        <v>849</v>
      </c>
      <c r="C21" s="3"/>
      <c r="D21" s="3">
        <v>435</v>
      </c>
      <c r="E21" s="2">
        <f t="shared" si="0"/>
        <v>51.236749116607768</v>
      </c>
      <c r="F21" s="2"/>
      <c r="G21" s="2"/>
      <c r="H21" s="2"/>
      <c r="I21" s="2"/>
      <c r="K21" s="2"/>
    </row>
    <row r="22" spans="1:21" ht="10.8" customHeight="1" x14ac:dyDescent="0.2">
      <c r="A22" s="43" t="s">
        <v>15</v>
      </c>
      <c r="B22" s="3">
        <v>3334</v>
      </c>
      <c r="C22" s="3"/>
      <c r="D22" s="3">
        <v>1290</v>
      </c>
      <c r="E22" s="2">
        <f t="shared" si="0"/>
        <v>38.692261547690457</v>
      </c>
      <c r="F22" s="2"/>
      <c r="G22" s="2"/>
      <c r="H22" s="2"/>
      <c r="I22" s="2"/>
      <c r="K22" s="2"/>
    </row>
    <row r="23" spans="1:21" ht="10.8" customHeight="1" x14ac:dyDescent="0.2">
      <c r="A23" s="43" t="s">
        <v>14</v>
      </c>
      <c r="B23" s="3">
        <v>1874</v>
      </c>
      <c r="C23" s="3"/>
      <c r="D23" s="3">
        <v>724</v>
      </c>
      <c r="E23" s="2">
        <f t="shared" si="0"/>
        <v>38.633938100320172</v>
      </c>
      <c r="F23" s="2"/>
      <c r="G23" s="2"/>
      <c r="H23" s="2"/>
      <c r="I23" s="2"/>
    </row>
    <row r="24" spans="1:21" ht="10.8" customHeight="1" x14ac:dyDescent="0.2">
      <c r="A24" s="43"/>
      <c r="B24" s="3"/>
      <c r="C24" s="3"/>
      <c r="D24" s="3"/>
      <c r="E24" s="2"/>
      <c r="F24" s="2"/>
      <c r="G24" s="2"/>
      <c r="H24" s="2"/>
      <c r="I24" s="2"/>
    </row>
    <row r="25" spans="1:21" s="15" customFormat="1" x14ac:dyDescent="0.2">
      <c r="A25" s="25" t="s">
        <v>135</v>
      </c>
      <c r="B25" s="20">
        <f>SUM(B26:B33)</f>
        <v>218299</v>
      </c>
      <c r="C25" s="20"/>
      <c r="D25" s="20">
        <f>SUM(D26:D33)</f>
        <v>109084</v>
      </c>
      <c r="E25" s="14">
        <f t="shared" ref="E25" si="1">(D25/B25)*100</f>
        <v>49.969995281700783</v>
      </c>
    </row>
    <row r="26" spans="1:21" ht="10.8" customHeight="1" x14ac:dyDescent="0.2">
      <c r="A26" s="42" t="s">
        <v>8</v>
      </c>
      <c r="B26" s="3">
        <v>36636</v>
      </c>
      <c r="C26" s="3"/>
      <c r="D26" s="3">
        <v>17931</v>
      </c>
      <c r="E26" s="2">
        <f t="shared" ref="E26:E33" si="2">(D26/B26)*100</f>
        <v>48.943661971830984</v>
      </c>
    </row>
    <row r="27" spans="1:21" ht="10.8" customHeight="1" x14ac:dyDescent="0.2">
      <c r="A27" s="42" t="s">
        <v>7</v>
      </c>
      <c r="B27" s="3">
        <v>39484</v>
      </c>
      <c r="C27" s="3"/>
      <c r="D27" s="3">
        <v>28836</v>
      </c>
      <c r="E27" s="2">
        <f t="shared" si="2"/>
        <v>73.032114274136362</v>
      </c>
    </row>
    <row r="28" spans="1:21" ht="10.8" customHeight="1" x14ac:dyDescent="0.2">
      <c r="A28" s="42" t="s">
        <v>6</v>
      </c>
      <c r="B28" s="3">
        <v>29165</v>
      </c>
      <c r="C28" s="3"/>
      <c r="D28" s="3">
        <v>12265</v>
      </c>
      <c r="E28" s="2">
        <f t="shared" si="2"/>
        <v>42.053831647522713</v>
      </c>
    </row>
    <row r="29" spans="1:21" ht="10.8" customHeight="1" x14ac:dyDescent="0.2">
      <c r="A29" s="42" t="s">
        <v>5</v>
      </c>
      <c r="B29" s="3">
        <v>10975</v>
      </c>
      <c r="C29" s="3"/>
      <c r="D29" s="3">
        <v>2843</v>
      </c>
      <c r="E29" s="2">
        <f t="shared" si="2"/>
        <v>25.904328018223232</v>
      </c>
    </row>
    <row r="30" spans="1:21" ht="10.8" customHeight="1" x14ac:dyDescent="0.2">
      <c r="A30" s="42" t="s">
        <v>4</v>
      </c>
      <c r="B30" s="3">
        <v>15986</v>
      </c>
      <c r="C30" s="3"/>
      <c r="D30" s="3">
        <v>8156</v>
      </c>
      <c r="E30" s="2">
        <f t="shared" si="2"/>
        <v>51.019642186913551</v>
      </c>
    </row>
    <row r="31" spans="1:21" ht="10.8" customHeight="1" x14ac:dyDescent="0.2">
      <c r="A31" s="42" t="s">
        <v>2</v>
      </c>
      <c r="B31" s="3">
        <v>33364</v>
      </c>
      <c r="C31" s="3"/>
      <c r="D31" s="3">
        <v>18396</v>
      </c>
      <c r="E31" s="2">
        <f t="shared" si="2"/>
        <v>55.137273708188459</v>
      </c>
    </row>
    <row r="32" spans="1:21" ht="10.8" customHeight="1" x14ac:dyDescent="0.2">
      <c r="A32" s="42" t="s">
        <v>1</v>
      </c>
      <c r="B32" s="3">
        <v>37232</v>
      </c>
      <c r="C32" s="3"/>
      <c r="D32" s="3">
        <v>17805</v>
      </c>
      <c r="E32" s="2">
        <f t="shared" si="2"/>
        <v>47.821766222604211</v>
      </c>
    </row>
    <row r="33" spans="1:5" ht="10.8" customHeight="1" x14ac:dyDescent="0.2">
      <c r="A33" s="42" t="s">
        <v>0</v>
      </c>
      <c r="B33" s="3">
        <v>15457</v>
      </c>
      <c r="C33" s="3"/>
      <c r="D33" s="3">
        <v>2852</v>
      </c>
      <c r="E33" s="2">
        <f t="shared" si="2"/>
        <v>18.451187164391538</v>
      </c>
    </row>
    <row r="34" spans="1:5" x14ac:dyDescent="0.2">
      <c r="B34" s="7"/>
      <c r="C34" s="7"/>
      <c r="D34" s="7"/>
      <c r="E34" s="7"/>
    </row>
    <row r="35" spans="1:5" s="15" customFormat="1" x14ac:dyDescent="0.2">
      <c r="A35" s="15" t="s">
        <v>136</v>
      </c>
      <c r="B35" s="20">
        <f>SUM(B36:B45)</f>
        <v>22198</v>
      </c>
      <c r="C35" s="20"/>
      <c r="D35" s="20">
        <f>SUM(D36:D45)</f>
        <v>11177</v>
      </c>
      <c r="E35" s="14">
        <f t="shared" ref="E35" si="3">(D35/B35)*100</f>
        <v>50.351383007478155</v>
      </c>
    </row>
    <row r="36" spans="1:5" ht="10.8" customHeight="1" x14ac:dyDescent="0.2">
      <c r="A36" s="42" t="s">
        <v>8</v>
      </c>
      <c r="B36" s="3">
        <v>3356</v>
      </c>
      <c r="C36" s="3"/>
      <c r="D36" s="3">
        <v>1539</v>
      </c>
      <c r="E36" s="2">
        <f t="shared" ref="E36:E45" si="4">(D36/B36)*100</f>
        <v>45.858164481525627</v>
      </c>
    </row>
    <row r="37" spans="1:5" ht="10.8" customHeight="1" x14ac:dyDescent="0.2">
      <c r="A37" s="42" t="s">
        <v>7</v>
      </c>
      <c r="B37" s="3">
        <v>3454</v>
      </c>
      <c r="C37" s="3"/>
      <c r="D37" s="3">
        <v>1832</v>
      </c>
      <c r="E37" s="2">
        <f t="shared" si="4"/>
        <v>53.03995367689636</v>
      </c>
    </row>
    <row r="38" spans="1:5" ht="10.8" customHeight="1" x14ac:dyDescent="0.2">
      <c r="A38" s="42" t="s">
        <v>6</v>
      </c>
      <c r="B38" s="3">
        <v>2545</v>
      </c>
      <c r="C38" s="3"/>
      <c r="D38" s="3">
        <v>1221</v>
      </c>
      <c r="E38" s="2">
        <f t="shared" si="4"/>
        <v>47.976424361493123</v>
      </c>
    </row>
    <row r="39" spans="1:5" ht="10.8" customHeight="1" x14ac:dyDescent="0.2">
      <c r="A39" s="42" t="s">
        <v>5</v>
      </c>
      <c r="B39" s="3">
        <v>2015</v>
      </c>
      <c r="C39" s="3"/>
      <c r="D39" s="3">
        <v>832</v>
      </c>
      <c r="E39" s="2">
        <f t="shared" si="4"/>
        <v>41.29032258064516</v>
      </c>
    </row>
    <row r="40" spans="1:5" ht="10.8" customHeight="1" x14ac:dyDescent="0.2">
      <c r="A40" s="42" t="s">
        <v>4</v>
      </c>
      <c r="B40" s="3">
        <v>1513</v>
      </c>
      <c r="C40" s="3"/>
      <c r="D40" s="3">
        <v>1042</v>
      </c>
      <c r="E40" s="2">
        <f t="shared" si="4"/>
        <v>68.869795109054849</v>
      </c>
    </row>
    <row r="41" spans="1:5" ht="10.8" customHeight="1" x14ac:dyDescent="0.2">
      <c r="A41" s="42" t="s">
        <v>3</v>
      </c>
      <c r="B41" s="3">
        <v>2093</v>
      </c>
      <c r="C41" s="3"/>
      <c r="D41" s="3">
        <v>1092</v>
      </c>
      <c r="E41" s="2">
        <f t="shared" si="4"/>
        <v>52.173913043478258</v>
      </c>
    </row>
    <row r="42" spans="1:5" ht="10.8" customHeight="1" x14ac:dyDescent="0.2">
      <c r="A42" s="42" t="s">
        <v>2</v>
      </c>
      <c r="B42" s="3">
        <v>1729</v>
      </c>
      <c r="C42" s="3"/>
      <c r="D42" s="3">
        <v>835</v>
      </c>
      <c r="E42" s="2">
        <f t="shared" si="4"/>
        <v>48.293811451706183</v>
      </c>
    </row>
    <row r="43" spans="1:5" ht="10.8" customHeight="1" x14ac:dyDescent="0.2">
      <c r="A43" s="42" t="s">
        <v>1</v>
      </c>
      <c r="B43" s="3">
        <v>3459</v>
      </c>
      <c r="C43" s="3"/>
      <c r="D43" s="3">
        <v>1592</v>
      </c>
      <c r="E43" s="2">
        <f t="shared" si="4"/>
        <v>46.024862677074296</v>
      </c>
    </row>
    <row r="44" spans="1:5" ht="10.8" customHeight="1" x14ac:dyDescent="0.2">
      <c r="A44" s="50" t="s">
        <v>0</v>
      </c>
      <c r="B44" s="28">
        <v>28</v>
      </c>
      <c r="C44" s="28"/>
      <c r="D44" s="28">
        <v>182</v>
      </c>
      <c r="E44" s="29">
        <f t="shared" si="4"/>
        <v>650</v>
      </c>
    </row>
    <row r="45" spans="1:5" ht="10.8" customHeight="1" x14ac:dyDescent="0.2">
      <c r="A45" s="42" t="s">
        <v>13</v>
      </c>
      <c r="B45" s="3">
        <v>2006</v>
      </c>
      <c r="C45" s="3"/>
      <c r="D45" s="3">
        <v>1010</v>
      </c>
      <c r="E45" s="2">
        <f t="shared" si="4"/>
        <v>50.348953140578267</v>
      </c>
    </row>
    <row r="46" spans="1:5" x14ac:dyDescent="0.2">
      <c r="B46" s="7"/>
      <c r="C46" s="7"/>
      <c r="D46" s="7"/>
    </row>
    <row r="47" spans="1:5" s="15" customFormat="1" x14ac:dyDescent="0.2">
      <c r="A47" s="15" t="s">
        <v>21</v>
      </c>
      <c r="B47" s="20">
        <f>SUM(B48:B56)</f>
        <v>129750</v>
      </c>
      <c r="C47" s="20"/>
      <c r="D47" s="20">
        <f>SUM(D48:D56)</f>
        <v>66417</v>
      </c>
      <c r="E47" s="14">
        <f t="shared" ref="E47" si="5">(D47/B47)*100</f>
        <v>51.188439306358383</v>
      </c>
    </row>
    <row r="48" spans="1:5" ht="10.8" customHeight="1" x14ac:dyDescent="0.2">
      <c r="A48" s="42" t="s">
        <v>8</v>
      </c>
      <c r="B48" s="3">
        <v>20936</v>
      </c>
      <c r="C48" s="3"/>
      <c r="D48" s="3">
        <v>11173</v>
      </c>
      <c r="E48" s="2">
        <f t="shared" ref="E48:E56" si="6">(D48/B48)*100</f>
        <v>53.36740542606038</v>
      </c>
    </row>
    <row r="49" spans="1:5" ht="10.8" customHeight="1" x14ac:dyDescent="0.2">
      <c r="A49" s="42" t="s">
        <v>7</v>
      </c>
      <c r="B49" s="3">
        <v>21920</v>
      </c>
      <c r="C49" s="3"/>
      <c r="D49" s="3">
        <v>11873</v>
      </c>
      <c r="E49" s="2">
        <f t="shared" si="6"/>
        <v>54.165145985401466</v>
      </c>
    </row>
    <row r="50" spans="1:5" ht="10.8" customHeight="1" x14ac:dyDescent="0.2">
      <c r="A50" s="42" t="s">
        <v>6</v>
      </c>
      <c r="B50" s="3">
        <v>14914</v>
      </c>
      <c r="C50" s="3"/>
      <c r="D50" s="3">
        <v>6776</v>
      </c>
      <c r="E50" s="2">
        <f t="shared" si="6"/>
        <v>45.433820571275312</v>
      </c>
    </row>
    <row r="51" spans="1:5" ht="10.8" customHeight="1" x14ac:dyDescent="0.2">
      <c r="A51" s="42" t="s">
        <v>5</v>
      </c>
      <c r="B51" s="3">
        <v>9757</v>
      </c>
      <c r="C51" s="3"/>
      <c r="D51" s="3">
        <v>4562</v>
      </c>
      <c r="E51" s="2">
        <f t="shared" si="6"/>
        <v>46.756175053807524</v>
      </c>
    </row>
    <row r="52" spans="1:5" ht="10.8" customHeight="1" x14ac:dyDescent="0.2">
      <c r="A52" s="42" t="s">
        <v>4</v>
      </c>
      <c r="B52" s="3">
        <v>15546</v>
      </c>
      <c r="C52" s="3"/>
      <c r="D52" s="3">
        <v>7977</v>
      </c>
      <c r="E52" s="2">
        <f t="shared" si="6"/>
        <v>51.312234658433042</v>
      </c>
    </row>
    <row r="53" spans="1:5" ht="10.8" customHeight="1" x14ac:dyDescent="0.2">
      <c r="A53" s="42" t="s">
        <v>3</v>
      </c>
      <c r="B53" s="3">
        <v>10277</v>
      </c>
      <c r="C53" s="3"/>
      <c r="D53" s="3">
        <v>5653</v>
      </c>
      <c r="E53" s="2">
        <f t="shared" si="6"/>
        <v>55.006324802958062</v>
      </c>
    </row>
    <row r="54" spans="1:5" ht="10.8" customHeight="1" x14ac:dyDescent="0.2">
      <c r="A54" s="42" t="s">
        <v>2</v>
      </c>
      <c r="B54" s="3">
        <v>10176</v>
      </c>
      <c r="C54" s="3"/>
      <c r="D54" s="3">
        <v>5745</v>
      </c>
      <c r="E54" s="2">
        <f t="shared" si="6"/>
        <v>56.456367924528308</v>
      </c>
    </row>
    <row r="55" spans="1:5" ht="10.8" customHeight="1" x14ac:dyDescent="0.2">
      <c r="A55" s="42" t="s">
        <v>1</v>
      </c>
      <c r="B55" s="3">
        <v>19085</v>
      </c>
      <c r="C55" s="3"/>
      <c r="D55" s="3">
        <v>9275</v>
      </c>
      <c r="E55" s="2">
        <f t="shared" si="6"/>
        <v>48.598375687712867</v>
      </c>
    </row>
    <row r="56" spans="1:5" ht="10.8" customHeight="1" x14ac:dyDescent="0.2">
      <c r="A56" s="42" t="s">
        <v>0</v>
      </c>
      <c r="B56" s="3">
        <v>7139</v>
      </c>
      <c r="C56" s="3"/>
      <c r="D56" s="3">
        <v>3383</v>
      </c>
      <c r="E56" s="2">
        <f t="shared" si="6"/>
        <v>47.387589298221037</v>
      </c>
    </row>
    <row r="57" spans="1:5" ht="10.8" thickBot="1" x14ac:dyDescent="0.25">
      <c r="A57" s="5"/>
      <c r="B57" s="5"/>
      <c r="C57" s="5"/>
      <c r="D57" s="5"/>
      <c r="E57" s="5"/>
    </row>
    <row r="59" spans="1:5" x14ac:dyDescent="0.2">
      <c r="A59" s="19" t="s">
        <v>27</v>
      </c>
    </row>
    <row r="60" spans="1:5" ht="39" customHeight="1" x14ac:dyDescent="0.2">
      <c r="A60" s="81" t="s">
        <v>42</v>
      </c>
      <c r="B60" s="81"/>
      <c r="C60" s="81"/>
      <c r="D60" s="81"/>
      <c r="E60" s="81"/>
    </row>
  </sheetData>
  <mergeCells count="7">
    <mergeCell ref="A60:E60"/>
    <mergeCell ref="A1:E1"/>
    <mergeCell ref="A3:E3"/>
    <mergeCell ref="B5:B6"/>
    <mergeCell ref="D5:E5"/>
    <mergeCell ref="A5:A6"/>
    <mergeCell ref="A2:E2"/>
  </mergeCells>
  <printOptions horizontalCentered="1"/>
  <pageMargins left="0.39370078740157483" right="0.39370078740157483" top="0.39370078740157483" bottom="0.39370078740157483" header="0.31496062992125984" footer="0.31496062992125984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pageSetUpPr fitToPage="1"/>
  </sheetPr>
  <dimension ref="A1:N249"/>
  <sheetViews>
    <sheetView workbookViewId="0">
      <selection sqref="A1:N1"/>
    </sheetView>
  </sheetViews>
  <sheetFormatPr baseColWidth="10" defaultRowHeight="10.199999999999999" x14ac:dyDescent="0.2"/>
  <cols>
    <col min="1" max="1" width="20.109375" style="1" bestFit="1" customWidth="1"/>
    <col min="2" max="2" width="9.21875" style="1" customWidth="1"/>
    <col min="3" max="3" width="8.109375" style="1" customWidth="1"/>
    <col min="4" max="4" width="1.109375" style="1" customWidth="1"/>
    <col min="5" max="5" width="6.5546875" style="1" customWidth="1"/>
    <col min="6" max="7" width="7.6640625" style="1" customWidth="1"/>
    <col min="8" max="8" width="1.77734375" style="1" customWidth="1"/>
    <col min="9" max="9" width="9.21875" style="1" customWidth="1"/>
    <col min="10" max="10" width="8.109375" style="1" customWidth="1"/>
    <col min="11" max="11" width="1.109375" style="1" customWidth="1"/>
    <col min="12" max="12" width="6.5546875" style="1" customWidth="1"/>
    <col min="13" max="14" width="7.6640625" style="1" customWidth="1"/>
    <col min="15" max="16384" width="11.5546875" style="1"/>
  </cols>
  <sheetData>
    <row r="1" spans="1:14" ht="13.8" x14ac:dyDescent="0.2">
      <c r="A1" s="82" t="s">
        <v>148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</row>
    <row r="2" spans="1:14" ht="13.8" x14ac:dyDescent="0.2">
      <c r="A2" s="82" t="s">
        <v>108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</row>
    <row r="3" spans="1:14" ht="44.4" customHeight="1" x14ac:dyDescent="0.2">
      <c r="A3" s="82" t="s">
        <v>159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</row>
    <row r="4" spans="1:14" ht="10.8" thickBot="1" x14ac:dyDescent="0.2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</row>
    <row r="5" spans="1:14" s="11" customFormat="1" ht="14.4" customHeight="1" x14ac:dyDescent="0.3">
      <c r="A5" s="95" t="s">
        <v>107</v>
      </c>
      <c r="B5" s="85" t="s">
        <v>11</v>
      </c>
      <c r="C5" s="85"/>
      <c r="D5" s="85"/>
      <c r="E5" s="85"/>
      <c r="F5" s="85"/>
      <c r="G5" s="85"/>
      <c r="H5" s="57"/>
      <c r="I5" s="85" t="s">
        <v>10</v>
      </c>
      <c r="J5" s="85"/>
      <c r="K5" s="85"/>
      <c r="L5" s="85"/>
      <c r="M5" s="85"/>
      <c r="N5" s="85"/>
    </row>
    <row r="6" spans="1:14" s="11" customFormat="1" ht="14.4" customHeight="1" x14ac:dyDescent="0.3">
      <c r="A6" s="92"/>
      <c r="B6" s="93" t="s">
        <v>52</v>
      </c>
      <c r="C6" s="93" t="s">
        <v>31</v>
      </c>
      <c r="D6" s="49"/>
      <c r="E6" s="94" t="s">
        <v>32</v>
      </c>
      <c r="F6" s="94"/>
      <c r="G6" s="94"/>
      <c r="H6" s="57"/>
      <c r="I6" s="93" t="s">
        <v>52</v>
      </c>
      <c r="J6" s="93" t="s">
        <v>31</v>
      </c>
      <c r="K6" s="49"/>
      <c r="L6" s="94" t="s">
        <v>32</v>
      </c>
      <c r="M6" s="94"/>
      <c r="N6" s="94"/>
    </row>
    <row r="7" spans="1:14" s="11" customFormat="1" ht="31.2" customHeight="1" x14ac:dyDescent="0.3">
      <c r="A7" s="87"/>
      <c r="B7" s="84"/>
      <c r="C7" s="84"/>
      <c r="D7" s="47"/>
      <c r="E7" s="48" t="s">
        <v>9</v>
      </c>
      <c r="F7" s="47" t="s">
        <v>47</v>
      </c>
      <c r="G7" s="47" t="s">
        <v>48</v>
      </c>
      <c r="H7" s="58"/>
      <c r="I7" s="84"/>
      <c r="J7" s="84"/>
      <c r="K7" s="47"/>
      <c r="L7" s="48" t="s">
        <v>9</v>
      </c>
      <c r="M7" s="47" t="s">
        <v>47</v>
      </c>
      <c r="N7" s="47" t="s">
        <v>48</v>
      </c>
    </row>
    <row r="8" spans="1:14" x14ac:dyDescent="0.2">
      <c r="B8" s="7"/>
      <c r="C8" s="8"/>
      <c r="D8" s="8"/>
      <c r="E8" s="7"/>
      <c r="I8" s="7"/>
      <c r="J8" s="7"/>
      <c r="K8" s="7"/>
      <c r="L8" s="7"/>
      <c r="M8" s="7"/>
      <c r="N8" s="7"/>
    </row>
    <row r="9" spans="1:14" x14ac:dyDescent="0.2">
      <c r="A9" s="52" t="s">
        <v>112</v>
      </c>
      <c r="B9" s="7"/>
      <c r="C9" s="8"/>
      <c r="D9" s="8"/>
      <c r="E9" s="7"/>
      <c r="I9" s="7"/>
      <c r="J9" s="7"/>
      <c r="K9" s="7"/>
      <c r="L9" s="7"/>
      <c r="M9" s="7"/>
      <c r="N9" s="7"/>
    </row>
    <row r="10" spans="1:14" ht="10.8" customHeight="1" x14ac:dyDescent="0.2">
      <c r="A10" s="42" t="s">
        <v>8</v>
      </c>
      <c r="B10" s="3">
        <f t="shared" ref="B10:B18" si="0">SUM(C10:E10)</f>
        <v>435</v>
      </c>
      <c r="C10" s="3">
        <v>8</v>
      </c>
      <c r="D10" s="3"/>
      <c r="E10" s="3">
        <f t="shared" ref="E10:E18" si="1">SUM(F10:G10)</f>
        <v>427</v>
      </c>
      <c r="F10" s="3">
        <v>359</v>
      </c>
      <c r="G10" s="3">
        <v>68</v>
      </c>
      <c r="H10" s="3"/>
      <c r="I10" s="6">
        <f t="shared" ref="I10" si="2">SUM(J10,L10)</f>
        <v>100</v>
      </c>
      <c r="J10" s="6">
        <f>ROUNDUP((C10/$B10)*100,1)</f>
        <v>1.9000000000000001</v>
      </c>
      <c r="K10" s="6"/>
      <c r="L10" s="6">
        <f t="shared" ref="L10" si="3">SUM(M10:N10)</f>
        <v>98.1</v>
      </c>
      <c r="M10" s="6">
        <f>ROUND((F10/$B10)*100,1)</f>
        <v>82.5</v>
      </c>
      <c r="N10" s="6">
        <f>ROUND((G10/$B10)*100,1)</f>
        <v>15.6</v>
      </c>
    </row>
    <row r="11" spans="1:14" ht="10.8" customHeight="1" x14ac:dyDescent="0.2">
      <c r="A11" s="42" t="s">
        <v>7</v>
      </c>
      <c r="B11" s="3">
        <f t="shared" si="0"/>
        <v>435</v>
      </c>
      <c r="C11" s="3">
        <v>6</v>
      </c>
      <c r="D11" s="3"/>
      <c r="E11" s="3">
        <f t="shared" si="1"/>
        <v>429</v>
      </c>
      <c r="F11" s="3">
        <v>365</v>
      </c>
      <c r="G11" s="3">
        <v>64</v>
      </c>
      <c r="H11" s="3"/>
      <c r="I11" s="6">
        <f t="shared" ref="I11:I18" si="4">SUM(J11,L11)</f>
        <v>100.00000000000001</v>
      </c>
      <c r="J11" s="6">
        <f t="shared" ref="J11:J18" si="5">ROUND((C11/$B11)*100,1)</f>
        <v>1.4</v>
      </c>
      <c r="K11" s="6"/>
      <c r="L11" s="6">
        <f t="shared" ref="L11:L18" si="6">SUM(M11:N11)</f>
        <v>98.600000000000009</v>
      </c>
      <c r="M11" s="6">
        <f t="shared" ref="M11:M18" si="7">ROUND((F11/$B11)*100,1)</f>
        <v>83.9</v>
      </c>
      <c r="N11" s="6">
        <f t="shared" ref="N11:N18" si="8">ROUND((G11/$B11)*100,1)</f>
        <v>14.7</v>
      </c>
    </row>
    <row r="12" spans="1:14" ht="10.8" customHeight="1" x14ac:dyDescent="0.2">
      <c r="A12" s="42" t="s">
        <v>6</v>
      </c>
      <c r="B12" s="3">
        <f t="shared" si="0"/>
        <v>435</v>
      </c>
      <c r="C12" s="3">
        <v>137</v>
      </c>
      <c r="D12" s="3"/>
      <c r="E12" s="3">
        <f t="shared" si="1"/>
        <v>298</v>
      </c>
      <c r="F12" s="3">
        <v>285</v>
      </c>
      <c r="G12" s="3">
        <v>13</v>
      </c>
      <c r="H12" s="3"/>
      <c r="I12" s="6">
        <f t="shared" si="4"/>
        <v>100</v>
      </c>
      <c r="J12" s="6">
        <f t="shared" si="5"/>
        <v>31.5</v>
      </c>
      <c r="K12" s="6"/>
      <c r="L12" s="6">
        <f t="shared" si="6"/>
        <v>68.5</v>
      </c>
      <c r="M12" s="6">
        <f t="shared" si="7"/>
        <v>65.5</v>
      </c>
      <c r="N12" s="6">
        <f t="shared" si="8"/>
        <v>3</v>
      </c>
    </row>
    <row r="13" spans="1:14" ht="10.8" customHeight="1" x14ac:dyDescent="0.2">
      <c r="A13" s="42" t="s">
        <v>5</v>
      </c>
      <c r="B13" s="3">
        <f t="shared" si="0"/>
        <v>435</v>
      </c>
      <c r="C13" s="3">
        <v>329</v>
      </c>
      <c r="D13" s="3"/>
      <c r="E13" s="3">
        <f t="shared" si="1"/>
        <v>106</v>
      </c>
      <c r="F13" s="3">
        <v>103</v>
      </c>
      <c r="G13" s="3">
        <v>3</v>
      </c>
      <c r="H13" s="3"/>
      <c r="I13" s="6">
        <f t="shared" si="4"/>
        <v>100</v>
      </c>
      <c r="J13" s="6">
        <f t="shared" si="5"/>
        <v>75.599999999999994</v>
      </c>
      <c r="K13" s="6"/>
      <c r="L13" s="6">
        <f t="shared" si="6"/>
        <v>24.4</v>
      </c>
      <c r="M13" s="6">
        <f t="shared" si="7"/>
        <v>23.7</v>
      </c>
      <c r="N13" s="6">
        <f t="shared" si="8"/>
        <v>0.7</v>
      </c>
    </row>
    <row r="14" spans="1:14" ht="10.8" customHeight="1" x14ac:dyDescent="0.2">
      <c r="A14" s="42" t="s">
        <v>4</v>
      </c>
      <c r="B14" s="3">
        <f t="shared" si="0"/>
        <v>435</v>
      </c>
      <c r="C14" s="3">
        <v>128</v>
      </c>
      <c r="D14" s="3"/>
      <c r="E14" s="3">
        <f t="shared" si="1"/>
        <v>307</v>
      </c>
      <c r="F14" s="3">
        <v>283</v>
      </c>
      <c r="G14" s="3">
        <v>24</v>
      </c>
      <c r="H14" s="3"/>
      <c r="I14" s="6">
        <f t="shared" si="4"/>
        <v>100</v>
      </c>
      <c r="J14" s="6">
        <f t="shared" si="5"/>
        <v>29.4</v>
      </c>
      <c r="K14" s="6"/>
      <c r="L14" s="6">
        <f t="shared" si="6"/>
        <v>70.599999999999994</v>
      </c>
      <c r="M14" s="6">
        <f t="shared" si="7"/>
        <v>65.099999999999994</v>
      </c>
      <c r="N14" s="6">
        <f t="shared" si="8"/>
        <v>5.5</v>
      </c>
    </row>
    <row r="15" spans="1:14" ht="10.8" customHeight="1" x14ac:dyDescent="0.2">
      <c r="A15" s="42" t="s">
        <v>3</v>
      </c>
      <c r="B15" s="3">
        <f t="shared" si="0"/>
        <v>435</v>
      </c>
      <c r="C15" s="3">
        <v>258</v>
      </c>
      <c r="D15" s="3"/>
      <c r="E15" s="3">
        <f t="shared" si="1"/>
        <v>177</v>
      </c>
      <c r="F15" s="3">
        <v>163</v>
      </c>
      <c r="G15" s="3">
        <v>14</v>
      </c>
      <c r="H15" s="3"/>
      <c r="I15" s="6">
        <f t="shared" si="4"/>
        <v>100</v>
      </c>
      <c r="J15" s="6">
        <f t="shared" si="5"/>
        <v>59.3</v>
      </c>
      <c r="K15" s="6"/>
      <c r="L15" s="6">
        <f t="shared" si="6"/>
        <v>40.700000000000003</v>
      </c>
      <c r="M15" s="6">
        <f t="shared" si="7"/>
        <v>37.5</v>
      </c>
      <c r="N15" s="6">
        <f t="shared" si="8"/>
        <v>3.2</v>
      </c>
    </row>
    <row r="16" spans="1:14" ht="10.8" customHeight="1" x14ac:dyDescent="0.2">
      <c r="A16" s="42" t="s">
        <v>2</v>
      </c>
      <c r="B16" s="3">
        <f t="shared" si="0"/>
        <v>435</v>
      </c>
      <c r="C16" s="3">
        <v>90</v>
      </c>
      <c r="D16" s="3"/>
      <c r="E16" s="3">
        <f t="shared" si="1"/>
        <v>345</v>
      </c>
      <c r="F16" s="3">
        <v>309</v>
      </c>
      <c r="G16" s="3">
        <v>36</v>
      </c>
      <c r="H16" s="3"/>
      <c r="I16" s="6">
        <f t="shared" si="4"/>
        <v>100</v>
      </c>
      <c r="J16" s="6">
        <f t="shared" si="5"/>
        <v>20.7</v>
      </c>
      <c r="K16" s="6"/>
      <c r="L16" s="6">
        <f t="shared" si="6"/>
        <v>79.3</v>
      </c>
      <c r="M16" s="6">
        <f t="shared" si="7"/>
        <v>71</v>
      </c>
      <c r="N16" s="6">
        <f t="shared" si="8"/>
        <v>8.3000000000000007</v>
      </c>
    </row>
    <row r="17" spans="1:14" ht="10.8" customHeight="1" x14ac:dyDescent="0.2">
      <c r="A17" s="42" t="s">
        <v>1</v>
      </c>
      <c r="B17" s="3">
        <f t="shared" si="0"/>
        <v>435</v>
      </c>
      <c r="C17" s="3">
        <v>60</v>
      </c>
      <c r="D17" s="3"/>
      <c r="E17" s="3">
        <f t="shared" si="1"/>
        <v>375</v>
      </c>
      <c r="F17" s="3">
        <v>348</v>
      </c>
      <c r="G17" s="3">
        <v>27</v>
      </c>
      <c r="H17" s="3"/>
      <c r="I17" s="6">
        <f t="shared" si="4"/>
        <v>100</v>
      </c>
      <c r="J17" s="6">
        <f t="shared" si="5"/>
        <v>13.8</v>
      </c>
      <c r="K17" s="6"/>
      <c r="L17" s="6">
        <f t="shared" si="6"/>
        <v>86.2</v>
      </c>
      <c r="M17" s="6">
        <f t="shared" si="7"/>
        <v>80</v>
      </c>
      <c r="N17" s="6">
        <f t="shared" si="8"/>
        <v>6.2</v>
      </c>
    </row>
    <row r="18" spans="1:14" ht="10.8" customHeight="1" x14ac:dyDescent="0.2">
      <c r="A18" s="42" t="s">
        <v>0</v>
      </c>
      <c r="B18" s="3">
        <f t="shared" si="0"/>
        <v>435</v>
      </c>
      <c r="C18" s="3">
        <v>211</v>
      </c>
      <c r="D18" s="3"/>
      <c r="E18" s="3">
        <f t="shared" si="1"/>
        <v>224</v>
      </c>
      <c r="F18" s="3">
        <v>213</v>
      </c>
      <c r="G18" s="3">
        <v>11</v>
      </c>
      <c r="H18" s="3"/>
      <c r="I18" s="6">
        <f t="shared" si="4"/>
        <v>100</v>
      </c>
      <c r="J18" s="6">
        <f t="shared" si="5"/>
        <v>48.5</v>
      </c>
      <c r="K18" s="6"/>
      <c r="L18" s="6">
        <f t="shared" si="6"/>
        <v>51.5</v>
      </c>
      <c r="M18" s="6">
        <f t="shared" si="7"/>
        <v>49</v>
      </c>
      <c r="N18" s="6">
        <f t="shared" si="8"/>
        <v>2.5</v>
      </c>
    </row>
    <row r="19" spans="1:14" ht="10.8" customHeight="1" x14ac:dyDescent="0.2">
      <c r="A19" s="42"/>
      <c r="B19" s="3"/>
      <c r="C19" s="3"/>
      <c r="D19" s="3"/>
      <c r="E19" s="3"/>
      <c r="F19" s="3"/>
      <c r="G19" s="3"/>
      <c r="H19" s="3"/>
      <c r="I19" s="6"/>
      <c r="J19" s="6"/>
      <c r="K19" s="6"/>
      <c r="L19" s="6"/>
      <c r="M19" s="6"/>
      <c r="N19" s="6"/>
    </row>
    <row r="20" spans="1:14" x14ac:dyDescent="0.2">
      <c r="A20" s="52" t="s">
        <v>113</v>
      </c>
      <c r="B20" s="7"/>
      <c r="C20" s="8"/>
      <c r="D20" s="8"/>
      <c r="E20" s="7"/>
      <c r="I20" s="7"/>
      <c r="J20" s="7"/>
      <c r="K20" s="7"/>
      <c r="L20" s="6"/>
      <c r="M20" s="6"/>
      <c r="N20" s="6"/>
    </row>
    <row r="21" spans="1:14" ht="10.8" customHeight="1" x14ac:dyDescent="0.2">
      <c r="A21" s="42" t="s">
        <v>8</v>
      </c>
      <c r="B21" s="3">
        <f t="shared" ref="B21:B29" si="9">SUM(C21:E21)</f>
        <v>486</v>
      </c>
      <c r="C21" s="3">
        <v>29</v>
      </c>
      <c r="D21" s="3"/>
      <c r="E21" s="3">
        <f t="shared" ref="E21:E29" si="10">SUM(F21:G21)</f>
        <v>457</v>
      </c>
      <c r="F21" s="3">
        <v>441</v>
      </c>
      <c r="G21" s="3">
        <v>16</v>
      </c>
      <c r="H21" s="3"/>
      <c r="I21" s="6">
        <f t="shared" ref="I21:I29" si="11">SUM(J21,L21)</f>
        <v>100</v>
      </c>
      <c r="J21" s="6">
        <f>ROUND((C21/$B21)*100,1)</f>
        <v>6</v>
      </c>
      <c r="K21" s="6"/>
      <c r="L21" s="6">
        <f t="shared" ref="L21:L29" si="12">SUM(M21:N21)</f>
        <v>94</v>
      </c>
      <c r="M21" s="6">
        <f t="shared" ref="M21:M29" si="13">ROUND((F21/$B21)*100,1)</f>
        <v>90.7</v>
      </c>
      <c r="N21" s="6">
        <f t="shared" ref="N21:N29" si="14">ROUND((G21/$B21)*100,1)</f>
        <v>3.3</v>
      </c>
    </row>
    <row r="22" spans="1:14" ht="10.8" customHeight="1" x14ac:dyDescent="0.2">
      <c r="A22" s="42" t="s">
        <v>7</v>
      </c>
      <c r="B22" s="3">
        <f t="shared" si="9"/>
        <v>486</v>
      </c>
      <c r="C22" s="3">
        <v>16</v>
      </c>
      <c r="D22" s="3"/>
      <c r="E22" s="3">
        <f t="shared" si="10"/>
        <v>470</v>
      </c>
      <c r="F22" s="3">
        <v>452</v>
      </c>
      <c r="G22" s="3">
        <v>18</v>
      </c>
      <c r="H22" s="3"/>
      <c r="I22" s="6">
        <f t="shared" si="11"/>
        <v>100</v>
      </c>
      <c r="J22" s="6">
        <f t="shared" ref="J22:J29" si="15">ROUND((C22/$B22)*100,1)</f>
        <v>3.3</v>
      </c>
      <c r="K22" s="6"/>
      <c r="L22" s="6">
        <f t="shared" si="12"/>
        <v>96.7</v>
      </c>
      <c r="M22" s="6">
        <f t="shared" si="13"/>
        <v>93</v>
      </c>
      <c r="N22" s="6">
        <f t="shared" si="14"/>
        <v>3.7</v>
      </c>
    </row>
    <row r="23" spans="1:14" ht="10.8" customHeight="1" x14ac:dyDescent="0.2">
      <c r="A23" s="42" t="s">
        <v>6</v>
      </c>
      <c r="B23" s="3">
        <f t="shared" si="9"/>
        <v>486</v>
      </c>
      <c r="C23" s="3">
        <v>161</v>
      </c>
      <c r="D23" s="3"/>
      <c r="E23" s="3">
        <f t="shared" si="10"/>
        <v>325</v>
      </c>
      <c r="F23" s="3">
        <v>319</v>
      </c>
      <c r="G23" s="3">
        <v>6</v>
      </c>
      <c r="H23" s="3"/>
      <c r="I23" s="6">
        <f t="shared" si="11"/>
        <v>100</v>
      </c>
      <c r="J23" s="6">
        <f>ROUNDUP((C23/$B23)*100,1)</f>
        <v>33.200000000000003</v>
      </c>
      <c r="K23" s="6"/>
      <c r="L23" s="6">
        <f t="shared" si="12"/>
        <v>66.8</v>
      </c>
      <c r="M23" s="6">
        <f t="shared" si="13"/>
        <v>65.599999999999994</v>
      </c>
      <c r="N23" s="6">
        <f t="shared" si="14"/>
        <v>1.2</v>
      </c>
    </row>
    <row r="24" spans="1:14" ht="10.8" customHeight="1" x14ac:dyDescent="0.2">
      <c r="A24" s="42" t="s">
        <v>5</v>
      </c>
      <c r="B24" s="3">
        <f t="shared" si="9"/>
        <v>486</v>
      </c>
      <c r="C24" s="3">
        <v>340</v>
      </c>
      <c r="D24" s="3"/>
      <c r="E24" s="3">
        <f t="shared" si="10"/>
        <v>146</v>
      </c>
      <c r="F24" s="3">
        <v>146</v>
      </c>
      <c r="G24" s="3">
        <v>0</v>
      </c>
      <c r="H24" s="3"/>
      <c r="I24" s="6">
        <f t="shared" si="11"/>
        <v>100</v>
      </c>
      <c r="J24" s="6">
        <f t="shared" si="15"/>
        <v>70</v>
      </c>
      <c r="K24" s="6"/>
      <c r="L24" s="6">
        <f t="shared" si="12"/>
        <v>30</v>
      </c>
      <c r="M24" s="6">
        <f t="shared" si="13"/>
        <v>30</v>
      </c>
      <c r="N24" s="6">
        <f t="shared" si="14"/>
        <v>0</v>
      </c>
    </row>
    <row r="25" spans="1:14" ht="10.8" customHeight="1" x14ac:dyDescent="0.2">
      <c r="A25" s="42" t="s">
        <v>4</v>
      </c>
      <c r="B25" s="3">
        <f t="shared" si="9"/>
        <v>486</v>
      </c>
      <c r="C25" s="3">
        <v>204</v>
      </c>
      <c r="D25" s="3"/>
      <c r="E25" s="3">
        <f t="shared" si="10"/>
        <v>282</v>
      </c>
      <c r="F25" s="3">
        <v>278</v>
      </c>
      <c r="G25" s="3">
        <v>4</v>
      </c>
      <c r="H25" s="3"/>
      <c r="I25" s="6">
        <f t="shared" si="11"/>
        <v>100</v>
      </c>
      <c r="J25" s="6">
        <f t="shared" si="15"/>
        <v>42</v>
      </c>
      <c r="K25" s="6"/>
      <c r="L25" s="6">
        <f t="shared" si="12"/>
        <v>58</v>
      </c>
      <c r="M25" s="6">
        <f t="shared" si="13"/>
        <v>57.2</v>
      </c>
      <c r="N25" s="6">
        <f t="shared" si="14"/>
        <v>0.8</v>
      </c>
    </row>
    <row r="26" spans="1:14" ht="10.8" customHeight="1" x14ac:dyDescent="0.2">
      <c r="A26" s="42" t="s">
        <v>3</v>
      </c>
      <c r="B26" s="3">
        <f t="shared" si="9"/>
        <v>486</v>
      </c>
      <c r="C26" s="3">
        <v>351</v>
      </c>
      <c r="D26" s="3"/>
      <c r="E26" s="3">
        <f t="shared" si="10"/>
        <v>135</v>
      </c>
      <c r="F26" s="3">
        <v>133</v>
      </c>
      <c r="G26" s="3">
        <v>2</v>
      </c>
      <c r="H26" s="3"/>
      <c r="I26" s="6">
        <f t="shared" si="11"/>
        <v>100</v>
      </c>
      <c r="J26" s="6">
        <f t="shared" si="15"/>
        <v>72.2</v>
      </c>
      <c r="K26" s="6"/>
      <c r="L26" s="6">
        <f t="shared" si="12"/>
        <v>27.799999999999997</v>
      </c>
      <c r="M26" s="6">
        <f t="shared" si="13"/>
        <v>27.4</v>
      </c>
      <c r="N26" s="6">
        <f t="shared" si="14"/>
        <v>0.4</v>
      </c>
    </row>
    <row r="27" spans="1:14" ht="10.8" customHeight="1" x14ac:dyDescent="0.2">
      <c r="A27" s="42" t="s">
        <v>2</v>
      </c>
      <c r="B27" s="3">
        <f t="shared" si="9"/>
        <v>486</v>
      </c>
      <c r="C27" s="3">
        <v>371</v>
      </c>
      <c r="D27" s="3"/>
      <c r="E27" s="3">
        <f t="shared" si="10"/>
        <v>115</v>
      </c>
      <c r="F27" s="3">
        <v>114</v>
      </c>
      <c r="G27" s="3">
        <v>1</v>
      </c>
      <c r="H27" s="3"/>
      <c r="I27" s="6">
        <f t="shared" si="11"/>
        <v>100</v>
      </c>
      <c r="J27" s="6">
        <f t="shared" si="15"/>
        <v>76.3</v>
      </c>
      <c r="K27" s="6"/>
      <c r="L27" s="6">
        <f t="shared" si="12"/>
        <v>23.7</v>
      </c>
      <c r="M27" s="6">
        <f t="shared" si="13"/>
        <v>23.5</v>
      </c>
      <c r="N27" s="6">
        <f t="shared" si="14"/>
        <v>0.2</v>
      </c>
    </row>
    <row r="28" spans="1:14" ht="10.8" customHeight="1" x14ac:dyDescent="0.2">
      <c r="A28" s="42" t="s">
        <v>1</v>
      </c>
      <c r="B28" s="3">
        <f t="shared" si="9"/>
        <v>486</v>
      </c>
      <c r="C28" s="3">
        <v>75</v>
      </c>
      <c r="D28" s="3"/>
      <c r="E28" s="3">
        <f t="shared" si="10"/>
        <v>411</v>
      </c>
      <c r="F28" s="3">
        <v>405</v>
      </c>
      <c r="G28" s="3">
        <v>6</v>
      </c>
      <c r="H28" s="3"/>
      <c r="I28" s="6">
        <f t="shared" si="11"/>
        <v>100</v>
      </c>
      <c r="J28" s="6">
        <f>ROUNDUP((C28/$B28)*100,1)</f>
        <v>15.5</v>
      </c>
      <c r="K28" s="6"/>
      <c r="L28" s="6">
        <f t="shared" si="12"/>
        <v>84.5</v>
      </c>
      <c r="M28" s="6">
        <f t="shared" si="13"/>
        <v>83.3</v>
      </c>
      <c r="N28" s="6">
        <f t="shared" si="14"/>
        <v>1.2</v>
      </c>
    </row>
    <row r="29" spans="1:14" ht="10.8" customHeight="1" x14ac:dyDescent="0.2">
      <c r="A29" s="42" t="s">
        <v>0</v>
      </c>
      <c r="B29" s="3">
        <f t="shared" si="9"/>
        <v>486</v>
      </c>
      <c r="C29" s="3">
        <v>440</v>
      </c>
      <c r="D29" s="3"/>
      <c r="E29" s="3">
        <f t="shared" si="10"/>
        <v>46</v>
      </c>
      <c r="F29" s="3">
        <v>46</v>
      </c>
      <c r="G29" s="3">
        <v>0</v>
      </c>
      <c r="H29" s="3"/>
      <c r="I29" s="6">
        <f t="shared" si="11"/>
        <v>100</v>
      </c>
      <c r="J29" s="6">
        <f t="shared" si="15"/>
        <v>90.5</v>
      </c>
      <c r="K29" s="6"/>
      <c r="L29" s="6">
        <f t="shared" si="12"/>
        <v>9.5</v>
      </c>
      <c r="M29" s="6">
        <f t="shared" si="13"/>
        <v>9.5</v>
      </c>
      <c r="N29" s="6">
        <f t="shared" si="14"/>
        <v>0</v>
      </c>
    </row>
    <row r="30" spans="1:14" ht="10.8" customHeight="1" x14ac:dyDescent="0.2">
      <c r="A30" s="42"/>
      <c r="B30" s="3"/>
      <c r="C30" s="3"/>
      <c r="D30" s="3"/>
      <c r="E30" s="3"/>
      <c r="F30" s="3"/>
      <c r="G30" s="3"/>
      <c r="H30" s="3"/>
      <c r="I30" s="6"/>
      <c r="J30" s="6"/>
      <c r="K30" s="6"/>
      <c r="L30" s="6"/>
      <c r="M30" s="6"/>
      <c r="N30" s="6"/>
    </row>
    <row r="31" spans="1:14" x14ac:dyDescent="0.2">
      <c r="A31" s="52" t="s">
        <v>114</v>
      </c>
      <c r="B31" s="7"/>
      <c r="C31" s="8"/>
      <c r="D31" s="8"/>
      <c r="E31" s="7"/>
      <c r="I31" s="7"/>
      <c r="J31" s="7"/>
      <c r="K31" s="7"/>
      <c r="L31" s="6"/>
      <c r="M31" s="6"/>
      <c r="N31" s="6"/>
    </row>
    <row r="32" spans="1:14" ht="10.8" customHeight="1" x14ac:dyDescent="0.2">
      <c r="A32" s="42" t="s">
        <v>8</v>
      </c>
      <c r="B32" s="3">
        <f t="shared" ref="B32:B40" si="16">SUM(C32:E32)</f>
        <v>452</v>
      </c>
      <c r="C32" s="3">
        <v>1</v>
      </c>
      <c r="D32" s="3"/>
      <c r="E32" s="3">
        <f t="shared" ref="E32:E40" si="17">SUM(F32:G32)</f>
        <v>451</v>
      </c>
      <c r="F32" s="3">
        <v>378</v>
      </c>
      <c r="G32" s="3">
        <v>73</v>
      </c>
      <c r="H32" s="3"/>
      <c r="I32" s="6">
        <f t="shared" ref="I32:I40" si="18">SUM(J32,L32)</f>
        <v>100</v>
      </c>
      <c r="J32" s="6">
        <f>ROUND((C32/$B32)*100,1)</f>
        <v>0.2</v>
      </c>
      <c r="K32" s="6"/>
      <c r="L32" s="6">
        <f t="shared" ref="L32:L40" si="19">SUM(M32:N32)</f>
        <v>99.8</v>
      </c>
      <c r="M32" s="6">
        <f t="shared" ref="M32:M40" si="20">ROUND((F32/$B32)*100,1)</f>
        <v>83.6</v>
      </c>
      <c r="N32" s="6">
        <f t="shared" ref="N32:N40" si="21">ROUND((G32/$B32)*100,1)</f>
        <v>16.2</v>
      </c>
    </row>
    <row r="33" spans="1:14" ht="10.8" customHeight="1" x14ac:dyDescent="0.2">
      <c r="A33" s="42" t="s">
        <v>7</v>
      </c>
      <c r="B33" s="3">
        <f t="shared" si="16"/>
        <v>452</v>
      </c>
      <c r="C33" s="3">
        <v>3</v>
      </c>
      <c r="D33" s="3"/>
      <c r="E33" s="3">
        <f t="shared" si="17"/>
        <v>449</v>
      </c>
      <c r="F33" s="3">
        <v>368</v>
      </c>
      <c r="G33" s="3">
        <v>81</v>
      </c>
      <c r="H33" s="3"/>
      <c r="I33" s="6">
        <f t="shared" si="18"/>
        <v>100.00000000000001</v>
      </c>
      <c r="J33" s="6">
        <f t="shared" ref="J33:J39" si="22">ROUND((C33/$B33)*100,1)</f>
        <v>0.7</v>
      </c>
      <c r="K33" s="6"/>
      <c r="L33" s="6">
        <f t="shared" si="19"/>
        <v>99.300000000000011</v>
      </c>
      <c r="M33" s="6">
        <f t="shared" si="20"/>
        <v>81.400000000000006</v>
      </c>
      <c r="N33" s="6">
        <f t="shared" si="21"/>
        <v>17.899999999999999</v>
      </c>
    </row>
    <row r="34" spans="1:14" ht="10.8" customHeight="1" x14ac:dyDescent="0.2">
      <c r="A34" s="42" t="s">
        <v>6</v>
      </c>
      <c r="B34" s="3">
        <f t="shared" si="16"/>
        <v>452</v>
      </c>
      <c r="C34" s="3">
        <v>350</v>
      </c>
      <c r="D34" s="3"/>
      <c r="E34" s="3">
        <f t="shared" si="17"/>
        <v>102</v>
      </c>
      <c r="F34" s="3">
        <v>102</v>
      </c>
      <c r="G34" s="3">
        <v>0</v>
      </c>
      <c r="H34" s="3"/>
      <c r="I34" s="6">
        <f t="shared" si="18"/>
        <v>100</v>
      </c>
      <c r="J34" s="6">
        <f t="shared" si="22"/>
        <v>77.400000000000006</v>
      </c>
      <c r="K34" s="6"/>
      <c r="L34" s="6">
        <f t="shared" si="19"/>
        <v>22.6</v>
      </c>
      <c r="M34" s="6">
        <f t="shared" si="20"/>
        <v>22.6</v>
      </c>
      <c r="N34" s="6">
        <f t="shared" si="21"/>
        <v>0</v>
      </c>
    </row>
    <row r="35" spans="1:14" ht="10.8" customHeight="1" x14ac:dyDescent="0.2">
      <c r="A35" s="42" t="s">
        <v>5</v>
      </c>
      <c r="B35" s="3">
        <f t="shared" si="16"/>
        <v>452</v>
      </c>
      <c r="C35" s="3">
        <v>275</v>
      </c>
      <c r="D35" s="3"/>
      <c r="E35" s="3">
        <f t="shared" si="17"/>
        <v>177</v>
      </c>
      <c r="F35" s="3">
        <v>170</v>
      </c>
      <c r="G35" s="3">
        <v>7</v>
      </c>
      <c r="H35" s="3"/>
      <c r="I35" s="6">
        <f t="shared" si="18"/>
        <v>100</v>
      </c>
      <c r="J35" s="6">
        <f>ROUNDUP((C35/$B35)*100,1)</f>
        <v>60.9</v>
      </c>
      <c r="K35" s="6"/>
      <c r="L35" s="6">
        <f t="shared" si="19"/>
        <v>39.1</v>
      </c>
      <c r="M35" s="6">
        <f t="shared" si="20"/>
        <v>37.6</v>
      </c>
      <c r="N35" s="6">
        <f t="shared" si="21"/>
        <v>1.5</v>
      </c>
    </row>
    <row r="36" spans="1:14" ht="10.8" customHeight="1" x14ac:dyDescent="0.2">
      <c r="A36" s="42" t="s">
        <v>4</v>
      </c>
      <c r="B36" s="3">
        <f t="shared" si="16"/>
        <v>452</v>
      </c>
      <c r="C36" s="3">
        <v>84</v>
      </c>
      <c r="D36" s="3"/>
      <c r="E36" s="3">
        <f t="shared" si="17"/>
        <v>368</v>
      </c>
      <c r="F36" s="3">
        <v>347</v>
      </c>
      <c r="G36" s="3">
        <v>21</v>
      </c>
      <c r="H36" s="3"/>
      <c r="I36" s="6">
        <f t="shared" si="18"/>
        <v>100</v>
      </c>
      <c r="J36" s="6">
        <f t="shared" si="22"/>
        <v>18.600000000000001</v>
      </c>
      <c r="K36" s="6"/>
      <c r="L36" s="6">
        <f t="shared" si="19"/>
        <v>81.399999999999991</v>
      </c>
      <c r="M36" s="6">
        <f t="shared" si="20"/>
        <v>76.8</v>
      </c>
      <c r="N36" s="6">
        <f t="shared" si="21"/>
        <v>4.5999999999999996</v>
      </c>
    </row>
    <row r="37" spans="1:14" ht="10.8" customHeight="1" x14ac:dyDescent="0.2">
      <c r="A37" s="42" t="s">
        <v>3</v>
      </c>
      <c r="B37" s="3">
        <f t="shared" si="16"/>
        <v>452</v>
      </c>
      <c r="C37" s="3">
        <v>237</v>
      </c>
      <c r="D37" s="3"/>
      <c r="E37" s="3">
        <f t="shared" si="17"/>
        <v>215</v>
      </c>
      <c r="F37" s="3">
        <v>200</v>
      </c>
      <c r="G37" s="3">
        <v>15</v>
      </c>
      <c r="H37" s="3"/>
      <c r="I37" s="6">
        <f t="shared" si="18"/>
        <v>100</v>
      </c>
      <c r="J37" s="6">
        <f>ROUNDUP((C37/$B37)*100,1)</f>
        <v>52.5</v>
      </c>
      <c r="K37" s="6"/>
      <c r="L37" s="6">
        <f t="shared" si="19"/>
        <v>47.5</v>
      </c>
      <c r="M37" s="6">
        <f t="shared" si="20"/>
        <v>44.2</v>
      </c>
      <c r="N37" s="6">
        <f t="shared" si="21"/>
        <v>3.3</v>
      </c>
    </row>
    <row r="38" spans="1:14" ht="10.8" customHeight="1" x14ac:dyDescent="0.2">
      <c r="A38" s="42" t="s">
        <v>2</v>
      </c>
      <c r="B38" s="3">
        <f t="shared" si="16"/>
        <v>452</v>
      </c>
      <c r="C38" s="3">
        <v>201</v>
      </c>
      <c r="D38" s="3"/>
      <c r="E38" s="3">
        <f t="shared" si="17"/>
        <v>251</v>
      </c>
      <c r="F38" s="3">
        <v>244</v>
      </c>
      <c r="G38" s="3">
        <v>7</v>
      </c>
      <c r="H38" s="3"/>
      <c r="I38" s="6">
        <f t="shared" si="18"/>
        <v>100</v>
      </c>
      <c r="J38" s="6">
        <f t="shared" si="22"/>
        <v>44.5</v>
      </c>
      <c r="K38" s="6"/>
      <c r="L38" s="6">
        <f t="shared" si="19"/>
        <v>55.5</v>
      </c>
      <c r="M38" s="6">
        <f t="shared" si="20"/>
        <v>54</v>
      </c>
      <c r="N38" s="6">
        <f t="shared" si="21"/>
        <v>1.5</v>
      </c>
    </row>
    <row r="39" spans="1:14" ht="10.8" customHeight="1" x14ac:dyDescent="0.2">
      <c r="A39" s="42" t="s">
        <v>1</v>
      </c>
      <c r="B39" s="3">
        <f t="shared" si="16"/>
        <v>452</v>
      </c>
      <c r="C39" s="3">
        <v>52</v>
      </c>
      <c r="D39" s="3"/>
      <c r="E39" s="3">
        <f t="shared" si="17"/>
        <v>400</v>
      </c>
      <c r="F39" s="3">
        <v>377</v>
      </c>
      <c r="G39" s="3">
        <v>23</v>
      </c>
      <c r="H39" s="3"/>
      <c r="I39" s="6">
        <f t="shared" si="18"/>
        <v>100</v>
      </c>
      <c r="J39" s="6">
        <f t="shared" si="22"/>
        <v>11.5</v>
      </c>
      <c r="K39" s="6"/>
      <c r="L39" s="6">
        <f t="shared" si="19"/>
        <v>88.5</v>
      </c>
      <c r="M39" s="6">
        <f t="shared" si="20"/>
        <v>83.4</v>
      </c>
      <c r="N39" s="6">
        <f t="shared" si="21"/>
        <v>5.0999999999999996</v>
      </c>
    </row>
    <row r="40" spans="1:14" ht="10.8" customHeight="1" x14ac:dyDescent="0.2">
      <c r="A40" s="42" t="s">
        <v>0</v>
      </c>
      <c r="B40" s="3">
        <f t="shared" si="16"/>
        <v>452</v>
      </c>
      <c r="C40" s="3">
        <v>341</v>
      </c>
      <c r="D40" s="3"/>
      <c r="E40" s="3">
        <f t="shared" si="17"/>
        <v>111</v>
      </c>
      <c r="F40" s="3">
        <v>105</v>
      </c>
      <c r="G40" s="3">
        <v>6</v>
      </c>
      <c r="H40" s="3"/>
      <c r="I40" s="6">
        <f t="shared" si="18"/>
        <v>100</v>
      </c>
      <c r="J40" s="6">
        <f>ROUNDUP((C40/$B40)*100,1)</f>
        <v>75.5</v>
      </c>
      <c r="K40" s="6"/>
      <c r="L40" s="6">
        <f t="shared" si="19"/>
        <v>24.5</v>
      </c>
      <c r="M40" s="6">
        <f t="shared" si="20"/>
        <v>23.2</v>
      </c>
      <c r="N40" s="6">
        <f t="shared" si="21"/>
        <v>1.3</v>
      </c>
    </row>
    <row r="41" spans="1:14" ht="10.8" customHeight="1" x14ac:dyDescent="0.2">
      <c r="A41" s="42"/>
      <c r="B41" s="3"/>
      <c r="C41" s="3"/>
      <c r="D41" s="3"/>
      <c r="E41" s="3"/>
      <c r="F41" s="3"/>
      <c r="G41" s="3"/>
      <c r="H41" s="3"/>
      <c r="I41" s="6"/>
      <c r="J41" s="6"/>
      <c r="K41" s="6"/>
      <c r="L41" s="6"/>
      <c r="M41" s="6"/>
      <c r="N41" s="6"/>
    </row>
    <row r="42" spans="1:14" x14ac:dyDescent="0.2">
      <c r="A42" s="52" t="s">
        <v>115</v>
      </c>
      <c r="B42" s="7"/>
      <c r="C42" s="8"/>
      <c r="D42" s="8"/>
      <c r="E42" s="7"/>
      <c r="I42" s="7"/>
      <c r="J42" s="7"/>
      <c r="K42" s="7"/>
      <c r="L42" s="6"/>
      <c r="M42" s="6"/>
      <c r="N42" s="6"/>
    </row>
    <row r="43" spans="1:14" ht="10.8" customHeight="1" x14ac:dyDescent="0.2">
      <c r="A43" s="42" t="s">
        <v>8</v>
      </c>
      <c r="B43" s="3">
        <f t="shared" ref="B43:B51" si="23">SUM(C43:E43)</f>
        <v>470</v>
      </c>
      <c r="C43" s="3">
        <v>4</v>
      </c>
      <c r="D43" s="3"/>
      <c r="E43" s="3">
        <f t="shared" ref="E43:E51" si="24">SUM(F43:G43)</f>
        <v>466</v>
      </c>
      <c r="F43" s="3">
        <v>347</v>
      </c>
      <c r="G43" s="3">
        <v>119</v>
      </c>
      <c r="H43" s="3"/>
      <c r="I43" s="6">
        <f t="shared" ref="I43:I51" si="25">SUM(J43,L43)</f>
        <v>100</v>
      </c>
      <c r="J43" s="6">
        <f>ROUND((C43/$B43)*100,1)</f>
        <v>0.9</v>
      </c>
      <c r="K43" s="6"/>
      <c r="L43" s="6">
        <f t="shared" ref="L43:L51" si="26">SUM(M43:N43)</f>
        <v>99.1</v>
      </c>
      <c r="M43" s="6">
        <f t="shared" ref="M43:M51" si="27">ROUND((F43/$B43)*100,1)</f>
        <v>73.8</v>
      </c>
      <c r="N43" s="6">
        <f t="shared" ref="N43:N51" si="28">ROUND((G43/$B43)*100,1)</f>
        <v>25.3</v>
      </c>
    </row>
    <row r="44" spans="1:14" ht="10.8" customHeight="1" x14ac:dyDescent="0.2">
      <c r="A44" s="42" t="s">
        <v>7</v>
      </c>
      <c r="B44" s="3">
        <f t="shared" si="23"/>
        <v>470</v>
      </c>
      <c r="C44" s="3">
        <v>3</v>
      </c>
      <c r="D44" s="3"/>
      <c r="E44" s="3">
        <f t="shared" si="24"/>
        <v>467</v>
      </c>
      <c r="F44" s="3">
        <v>286</v>
      </c>
      <c r="G44" s="3">
        <v>181</v>
      </c>
      <c r="H44" s="3"/>
      <c r="I44" s="6">
        <f t="shared" si="25"/>
        <v>100</v>
      </c>
      <c r="J44" s="6">
        <f t="shared" ref="J44:J51" si="29">ROUND((C44/$B44)*100,1)</f>
        <v>0.6</v>
      </c>
      <c r="K44" s="6"/>
      <c r="L44" s="6">
        <f t="shared" si="26"/>
        <v>99.4</v>
      </c>
      <c r="M44" s="6">
        <f t="shared" si="27"/>
        <v>60.9</v>
      </c>
      <c r="N44" s="6">
        <f t="shared" si="28"/>
        <v>38.5</v>
      </c>
    </row>
    <row r="45" spans="1:14" ht="10.8" customHeight="1" x14ac:dyDescent="0.2">
      <c r="A45" s="42" t="s">
        <v>6</v>
      </c>
      <c r="B45" s="3">
        <f t="shared" si="23"/>
        <v>470</v>
      </c>
      <c r="C45" s="3">
        <v>248</v>
      </c>
      <c r="D45" s="3"/>
      <c r="E45" s="3">
        <f t="shared" si="24"/>
        <v>222</v>
      </c>
      <c r="F45" s="3">
        <v>210</v>
      </c>
      <c r="G45" s="3">
        <v>12</v>
      </c>
      <c r="H45" s="3"/>
      <c r="I45" s="6">
        <f t="shared" si="25"/>
        <v>100</v>
      </c>
      <c r="J45" s="6">
        <f>ROUNDDOWN((C45/$B45)*100,1)</f>
        <v>52.7</v>
      </c>
      <c r="K45" s="6"/>
      <c r="L45" s="6">
        <f t="shared" si="26"/>
        <v>47.300000000000004</v>
      </c>
      <c r="M45" s="6">
        <f t="shared" si="27"/>
        <v>44.7</v>
      </c>
      <c r="N45" s="6">
        <f t="shared" si="28"/>
        <v>2.6</v>
      </c>
    </row>
    <row r="46" spans="1:14" ht="10.8" customHeight="1" x14ac:dyDescent="0.2">
      <c r="A46" s="42" t="s">
        <v>5</v>
      </c>
      <c r="B46" s="3">
        <f t="shared" si="23"/>
        <v>470</v>
      </c>
      <c r="C46" s="3">
        <v>422</v>
      </c>
      <c r="D46" s="3"/>
      <c r="E46" s="3">
        <f t="shared" si="24"/>
        <v>48</v>
      </c>
      <c r="F46" s="3">
        <v>47</v>
      </c>
      <c r="G46" s="3">
        <v>1</v>
      </c>
      <c r="H46" s="3"/>
      <c r="I46" s="6">
        <f t="shared" si="25"/>
        <v>100</v>
      </c>
      <c r="J46" s="6">
        <f t="shared" si="29"/>
        <v>89.8</v>
      </c>
      <c r="K46" s="6"/>
      <c r="L46" s="6">
        <f t="shared" si="26"/>
        <v>10.199999999999999</v>
      </c>
      <c r="M46" s="6">
        <f t="shared" si="27"/>
        <v>10</v>
      </c>
      <c r="N46" s="6">
        <f t="shared" si="28"/>
        <v>0.2</v>
      </c>
    </row>
    <row r="47" spans="1:14" ht="10.8" customHeight="1" x14ac:dyDescent="0.2">
      <c r="A47" s="42" t="s">
        <v>4</v>
      </c>
      <c r="B47" s="3">
        <f t="shared" si="23"/>
        <v>470</v>
      </c>
      <c r="C47" s="3">
        <v>86</v>
      </c>
      <c r="D47" s="3"/>
      <c r="E47" s="3">
        <f t="shared" si="24"/>
        <v>384</v>
      </c>
      <c r="F47" s="3">
        <v>327</v>
      </c>
      <c r="G47" s="3">
        <v>57</v>
      </c>
      <c r="H47" s="3"/>
      <c r="I47" s="6">
        <f t="shared" si="25"/>
        <v>99.999999999999986</v>
      </c>
      <c r="J47" s="6">
        <f t="shared" si="29"/>
        <v>18.3</v>
      </c>
      <c r="K47" s="6"/>
      <c r="L47" s="6">
        <f t="shared" si="26"/>
        <v>81.699999999999989</v>
      </c>
      <c r="M47" s="6">
        <f t="shared" si="27"/>
        <v>69.599999999999994</v>
      </c>
      <c r="N47" s="6">
        <f t="shared" si="28"/>
        <v>12.1</v>
      </c>
    </row>
    <row r="48" spans="1:14" ht="10.8" customHeight="1" x14ac:dyDescent="0.2">
      <c r="A48" s="42" t="s">
        <v>3</v>
      </c>
      <c r="B48" s="3">
        <f t="shared" si="23"/>
        <v>470</v>
      </c>
      <c r="C48" s="3">
        <v>410</v>
      </c>
      <c r="D48" s="3"/>
      <c r="E48" s="3">
        <f t="shared" si="24"/>
        <v>60</v>
      </c>
      <c r="F48" s="3">
        <v>60</v>
      </c>
      <c r="G48" s="3">
        <v>0</v>
      </c>
      <c r="H48" s="3"/>
      <c r="I48" s="6">
        <f t="shared" si="25"/>
        <v>100</v>
      </c>
      <c r="J48" s="6">
        <f t="shared" si="29"/>
        <v>87.2</v>
      </c>
      <c r="K48" s="6"/>
      <c r="L48" s="6">
        <f t="shared" si="26"/>
        <v>12.8</v>
      </c>
      <c r="M48" s="6">
        <f t="shared" si="27"/>
        <v>12.8</v>
      </c>
      <c r="N48" s="6">
        <f t="shared" si="28"/>
        <v>0</v>
      </c>
    </row>
    <row r="49" spans="1:14" ht="10.8" customHeight="1" x14ac:dyDescent="0.2">
      <c r="A49" s="42" t="s">
        <v>2</v>
      </c>
      <c r="B49" s="3">
        <f t="shared" si="23"/>
        <v>470</v>
      </c>
      <c r="C49" s="3">
        <v>468</v>
      </c>
      <c r="D49" s="3"/>
      <c r="E49" s="3">
        <f t="shared" si="24"/>
        <v>2</v>
      </c>
      <c r="F49" s="3">
        <v>2</v>
      </c>
      <c r="G49" s="3">
        <v>0</v>
      </c>
      <c r="H49" s="3"/>
      <c r="I49" s="6">
        <f t="shared" si="25"/>
        <v>100</v>
      </c>
      <c r="J49" s="6">
        <f t="shared" si="29"/>
        <v>99.6</v>
      </c>
      <c r="K49" s="6"/>
      <c r="L49" s="6">
        <f t="shared" si="26"/>
        <v>0.4</v>
      </c>
      <c r="M49" s="6">
        <f t="shared" si="27"/>
        <v>0.4</v>
      </c>
      <c r="N49" s="6">
        <f t="shared" si="28"/>
        <v>0</v>
      </c>
    </row>
    <row r="50" spans="1:14" ht="10.8" customHeight="1" x14ac:dyDescent="0.2">
      <c r="A50" s="42" t="s">
        <v>1</v>
      </c>
      <c r="B50" s="3">
        <f t="shared" si="23"/>
        <v>470</v>
      </c>
      <c r="C50" s="3">
        <v>187</v>
      </c>
      <c r="D50" s="3"/>
      <c r="E50" s="3">
        <f t="shared" si="24"/>
        <v>283</v>
      </c>
      <c r="F50" s="3">
        <v>257</v>
      </c>
      <c r="G50" s="3">
        <v>26</v>
      </c>
      <c r="H50" s="3"/>
      <c r="I50" s="6">
        <f t="shared" si="25"/>
        <v>100</v>
      </c>
      <c r="J50" s="6">
        <f t="shared" si="29"/>
        <v>39.799999999999997</v>
      </c>
      <c r="K50" s="6"/>
      <c r="L50" s="6">
        <f t="shared" si="26"/>
        <v>60.2</v>
      </c>
      <c r="M50" s="6">
        <f t="shared" si="27"/>
        <v>54.7</v>
      </c>
      <c r="N50" s="6">
        <f t="shared" si="28"/>
        <v>5.5</v>
      </c>
    </row>
    <row r="51" spans="1:14" ht="10.8" customHeight="1" x14ac:dyDescent="0.2">
      <c r="A51" s="42" t="s">
        <v>0</v>
      </c>
      <c r="B51" s="3">
        <f t="shared" si="23"/>
        <v>470</v>
      </c>
      <c r="C51" s="3">
        <v>421</v>
      </c>
      <c r="D51" s="3"/>
      <c r="E51" s="3">
        <f t="shared" si="24"/>
        <v>49</v>
      </c>
      <c r="F51" s="3">
        <v>48</v>
      </c>
      <c r="G51" s="3">
        <v>1</v>
      </c>
      <c r="H51" s="3"/>
      <c r="I51" s="6">
        <f t="shared" si="25"/>
        <v>100</v>
      </c>
      <c r="J51" s="6">
        <f t="shared" si="29"/>
        <v>89.6</v>
      </c>
      <c r="K51" s="6"/>
      <c r="L51" s="6">
        <f t="shared" si="26"/>
        <v>10.399999999999999</v>
      </c>
      <c r="M51" s="6">
        <f t="shared" si="27"/>
        <v>10.199999999999999</v>
      </c>
      <c r="N51" s="6">
        <f t="shared" si="28"/>
        <v>0.2</v>
      </c>
    </row>
    <row r="52" spans="1:14" x14ac:dyDescent="0.2">
      <c r="A52" s="42"/>
      <c r="L52" s="6"/>
      <c r="M52" s="6"/>
      <c r="N52" s="6"/>
    </row>
    <row r="53" spans="1:14" x14ac:dyDescent="0.2">
      <c r="A53" s="52" t="s">
        <v>116</v>
      </c>
      <c r="B53" s="7"/>
      <c r="C53" s="8"/>
      <c r="D53" s="8"/>
      <c r="E53" s="7"/>
      <c r="I53" s="7"/>
      <c r="J53" s="7"/>
      <c r="K53" s="7"/>
      <c r="L53" s="6"/>
      <c r="M53" s="6"/>
      <c r="N53" s="6"/>
    </row>
    <row r="54" spans="1:14" ht="10.8" customHeight="1" x14ac:dyDescent="0.2">
      <c r="A54" s="42" t="s">
        <v>8</v>
      </c>
      <c r="B54" s="3">
        <f t="shared" ref="B54:B62" si="30">SUM(C54:E54)</f>
        <v>449</v>
      </c>
      <c r="C54" s="3">
        <v>37</v>
      </c>
      <c r="D54" s="3"/>
      <c r="E54" s="3">
        <f t="shared" ref="E54:E62" si="31">SUM(F54:G54)</f>
        <v>412</v>
      </c>
      <c r="F54" s="3">
        <v>409</v>
      </c>
      <c r="G54" s="3">
        <v>3</v>
      </c>
      <c r="H54" s="3"/>
      <c r="I54" s="6">
        <f t="shared" ref="I54:I62" si="32">SUM(J54,L54)</f>
        <v>100</v>
      </c>
      <c r="J54" s="6">
        <f>ROUND((C54/$B54)*100,1)</f>
        <v>8.1999999999999993</v>
      </c>
      <c r="K54" s="6"/>
      <c r="L54" s="6">
        <f t="shared" ref="L54:L115" si="33">SUM(M54:N54)</f>
        <v>91.8</v>
      </c>
      <c r="M54" s="6">
        <f t="shared" ref="M54:M115" si="34">ROUND((F54/$B54)*100,1)</f>
        <v>91.1</v>
      </c>
      <c r="N54" s="6">
        <f t="shared" ref="N54:N115" si="35">ROUND((G54/$B54)*100,1)</f>
        <v>0.7</v>
      </c>
    </row>
    <row r="55" spans="1:14" ht="10.8" customHeight="1" x14ac:dyDescent="0.2">
      <c r="A55" s="42" t="s">
        <v>7</v>
      </c>
      <c r="B55" s="3">
        <f t="shared" si="30"/>
        <v>449</v>
      </c>
      <c r="C55" s="3">
        <v>5</v>
      </c>
      <c r="D55" s="3"/>
      <c r="E55" s="3">
        <f t="shared" si="31"/>
        <v>444</v>
      </c>
      <c r="F55" s="3">
        <v>400</v>
      </c>
      <c r="G55" s="3">
        <v>44</v>
      </c>
      <c r="H55" s="3"/>
      <c r="I55" s="6">
        <f t="shared" si="32"/>
        <v>99.999999999999986</v>
      </c>
      <c r="J55" s="6">
        <f t="shared" ref="J55:J62" si="36">ROUND((C55/$B55)*100,1)</f>
        <v>1.1000000000000001</v>
      </c>
      <c r="K55" s="6"/>
      <c r="L55" s="6">
        <f t="shared" si="33"/>
        <v>98.899999999999991</v>
      </c>
      <c r="M55" s="6">
        <f t="shared" si="34"/>
        <v>89.1</v>
      </c>
      <c r="N55" s="6">
        <f t="shared" si="35"/>
        <v>9.8000000000000007</v>
      </c>
    </row>
    <row r="56" spans="1:14" ht="10.8" customHeight="1" x14ac:dyDescent="0.2">
      <c r="A56" s="42" t="s">
        <v>6</v>
      </c>
      <c r="B56" s="3">
        <f t="shared" si="30"/>
        <v>449</v>
      </c>
      <c r="C56" s="3">
        <v>54</v>
      </c>
      <c r="D56" s="3"/>
      <c r="E56" s="3">
        <f t="shared" si="31"/>
        <v>395</v>
      </c>
      <c r="F56" s="3">
        <v>366</v>
      </c>
      <c r="G56" s="3">
        <v>29</v>
      </c>
      <c r="H56" s="3"/>
      <c r="I56" s="6">
        <f t="shared" si="32"/>
        <v>100</v>
      </c>
      <c r="J56" s="6">
        <f t="shared" si="36"/>
        <v>12</v>
      </c>
      <c r="K56" s="6"/>
      <c r="L56" s="6">
        <f t="shared" si="33"/>
        <v>88</v>
      </c>
      <c r="M56" s="6">
        <f t="shared" si="34"/>
        <v>81.5</v>
      </c>
      <c r="N56" s="6">
        <f t="shared" si="35"/>
        <v>6.5</v>
      </c>
    </row>
    <row r="57" spans="1:14" ht="10.8" customHeight="1" x14ac:dyDescent="0.2">
      <c r="A57" s="42" t="s">
        <v>5</v>
      </c>
      <c r="B57" s="3">
        <f t="shared" si="30"/>
        <v>449</v>
      </c>
      <c r="C57" s="3">
        <v>204</v>
      </c>
      <c r="D57" s="3"/>
      <c r="E57" s="3">
        <f t="shared" si="31"/>
        <v>245</v>
      </c>
      <c r="F57" s="3">
        <v>241</v>
      </c>
      <c r="G57" s="3">
        <v>4</v>
      </c>
      <c r="H57" s="3"/>
      <c r="I57" s="6">
        <f t="shared" si="32"/>
        <v>100</v>
      </c>
      <c r="J57" s="6">
        <f t="shared" si="36"/>
        <v>45.4</v>
      </c>
      <c r="K57" s="6"/>
      <c r="L57" s="6">
        <f t="shared" si="33"/>
        <v>54.6</v>
      </c>
      <c r="M57" s="6">
        <f t="shared" si="34"/>
        <v>53.7</v>
      </c>
      <c r="N57" s="6">
        <f t="shared" si="35"/>
        <v>0.9</v>
      </c>
    </row>
    <row r="58" spans="1:14" ht="10.8" customHeight="1" x14ac:dyDescent="0.2">
      <c r="A58" s="42" t="s">
        <v>4</v>
      </c>
      <c r="B58" s="3">
        <f t="shared" si="30"/>
        <v>449</v>
      </c>
      <c r="C58" s="3">
        <v>52</v>
      </c>
      <c r="D58" s="3"/>
      <c r="E58" s="3">
        <f t="shared" si="31"/>
        <v>397</v>
      </c>
      <c r="F58" s="3">
        <v>396</v>
      </c>
      <c r="G58" s="3">
        <v>1</v>
      </c>
      <c r="H58" s="3"/>
      <c r="I58" s="6">
        <f t="shared" si="32"/>
        <v>100</v>
      </c>
      <c r="J58" s="6">
        <f t="shared" si="36"/>
        <v>11.6</v>
      </c>
      <c r="K58" s="6"/>
      <c r="L58" s="6">
        <f t="shared" si="33"/>
        <v>88.4</v>
      </c>
      <c r="M58" s="6">
        <f t="shared" si="34"/>
        <v>88.2</v>
      </c>
      <c r="N58" s="6">
        <f t="shared" si="35"/>
        <v>0.2</v>
      </c>
    </row>
    <row r="59" spans="1:14" ht="10.8" customHeight="1" x14ac:dyDescent="0.2">
      <c r="A59" s="42" t="s">
        <v>3</v>
      </c>
      <c r="B59" s="3">
        <f t="shared" si="30"/>
        <v>449</v>
      </c>
      <c r="C59" s="3">
        <v>169</v>
      </c>
      <c r="D59" s="3"/>
      <c r="E59" s="3">
        <f t="shared" si="31"/>
        <v>280</v>
      </c>
      <c r="F59" s="3">
        <v>269</v>
      </c>
      <c r="G59" s="3">
        <v>11</v>
      </c>
      <c r="H59" s="3"/>
      <c r="I59" s="6">
        <f t="shared" si="32"/>
        <v>100</v>
      </c>
      <c r="J59" s="6">
        <f>ROUNDUP((C59/$B59)*100,1)</f>
        <v>37.700000000000003</v>
      </c>
      <c r="K59" s="6"/>
      <c r="L59" s="6">
        <f t="shared" si="33"/>
        <v>62.3</v>
      </c>
      <c r="M59" s="6">
        <f t="shared" si="34"/>
        <v>59.9</v>
      </c>
      <c r="N59" s="6">
        <f t="shared" si="35"/>
        <v>2.4</v>
      </c>
    </row>
    <row r="60" spans="1:14" ht="10.8" customHeight="1" x14ac:dyDescent="0.2">
      <c r="A60" s="42" t="s">
        <v>2</v>
      </c>
      <c r="B60" s="3">
        <f t="shared" si="30"/>
        <v>449</v>
      </c>
      <c r="C60" s="3">
        <v>184</v>
      </c>
      <c r="D60" s="3"/>
      <c r="E60" s="3">
        <f t="shared" si="31"/>
        <v>265</v>
      </c>
      <c r="F60" s="3">
        <v>265</v>
      </c>
      <c r="G60" s="3">
        <v>0</v>
      </c>
      <c r="H60" s="3"/>
      <c r="I60" s="6">
        <f t="shared" si="32"/>
        <v>100</v>
      </c>
      <c r="J60" s="6">
        <f t="shared" si="36"/>
        <v>41</v>
      </c>
      <c r="K60" s="6"/>
      <c r="L60" s="6">
        <f t="shared" si="33"/>
        <v>59</v>
      </c>
      <c r="M60" s="6">
        <f t="shared" si="34"/>
        <v>59</v>
      </c>
      <c r="N60" s="6">
        <f t="shared" si="35"/>
        <v>0</v>
      </c>
    </row>
    <row r="61" spans="1:14" ht="10.8" customHeight="1" x14ac:dyDescent="0.2">
      <c r="A61" s="42" t="s">
        <v>1</v>
      </c>
      <c r="B61" s="3">
        <f t="shared" si="30"/>
        <v>449</v>
      </c>
      <c r="C61" s="3">
        <v>37</v>
      </c>
      <c r="D61" s="3"/>
      <c r="E61" s="3">
        <f t="shared" si="31"/>
        <v>412</v>
      </c>
      <c r="F61" s="3">
        <v>394</v>
      </c>
      <c r="G61" s="3">
        <v>18</v>
      </c>
      <c r="H61" s="3"/>
      <c r="I61" s="6">
        <f t="shared" si="32"/>
        <v>100</v>
      </c>
      <c r="J61" s="6">
        <f t="shared" si="36"/>
        <v>8.1999999999999993</v>
      </c>
      <c r="K61" s="6"/>
      <c r="L61" s="6">
        <f t="shared" si="33"/>
        <v>91.8</v>
      </c>
      <c r="M61" s="6">
        <f t="shared" si="34"/>
        <v>87.8</v>
      </c>
      <c r="N61" s="6">
        <f t="shared" si="35"/>
        <v>4</v>
      </c>
    </row>
    <row r="62" spans="1:14" ht="10.8" customHeight="1" x14ac:dyDescent="0.2">
      <c r="A62" s="42" t="s">
        <v>0</v>
      </c>
      <c r="B62" s="3">
        <f t="shared" si="30"/>
        <v>449</v>
      </c>
      <c r="C62" s="3">
        <v>282</v>
      </c>
      <c r="D62" s="3"/>
      <c r="E62" s="3">
        <f t="shared" si="31"/>
        <v>167</v>
      </c>
      <c r="F62" s="3">
        <v>164</v>
      </c>
      <c r="G62" s="3">
        <v>3</v>
      </c>
      <c r="H62" s="3"/>
      <c r="I62" s="6">
        <f t="shared" si="32"/>
        <v>100</v>
      </c>
      <c r="J62" s="6">
        <f t="shared" si="36"/>
        <v>62.8</v>
      </c>
      <c r="K62" s="6"/>
      <c r="L62" s="6">
        <f t="shared" si="33"/>
        <v>37.200000000000003</v>
      </c>
      <c r="M62" s="6">
        <f t="shared" si="34"/>
        <v>36.5</v>
      </c>
      <c r="N62" s="6">
        <f t="shared" si="35"/>
        <v>0.7</v>
      </c>
    </row>
    <row r="63" spans="1:14" ht="10.8" customHeight="1" x14ac:dyDescent="0.2">
      <c r="A63" s="42"/>
      <c r="B63" s="3"/>
      <c r="C63" s="3"/>
      <c r="D63" s="3"/>
      <c r="E63" s="3"/>
      <c r="F63" s="3"/>
      <c r="G63" s="3"/>
      <c r="H63" s="3"/>
      <c r="I63" s="6"/>
      <c r="J63" s="6"/>
      <c r="K63" s="6"/>
      <c r="L63" s="6"/>
      <c r="M63" s="6"/>
      <c r="N63" s="6"/>
    </row>
    <row r="64" spans="1:14" x14ac:dyDescent="0.2">
      <c r="A64" s="52" t="s">
        <v>117</v>
      </c>
      <c r="B64" s="7"/>
      <c r="C64" s="8"/>
      <c r="D64" s="8"/>
      <c r="E64" s="7"/>
      <c r="I64" s="7"/>
      <c r="J64" s="7"/>
      <c r="K64" s="7"/>
      <c r="L64" s="6"/>
      <c r="M64" s="6"/>
      <c r="N64" s="6"/>
    </row>
    <row r="65" spans="1:14" ht="10.8" customHeight="1" x14ac:dyDescent="0.2">
      <c r="A65" s="42" t="s">
        <v>8</v>
      </c>
      <c r="B65" s="3">
        <f t="shared" ref="B65:B73" si="37">SUM(C65:E65)</f>
        <v>421</v>
      </c>
      <c r="C65" s="3">
        <v>24</v>
      </c>
      <c r="D65" s="3"/>
      <c r="E65" s="3">
        <f t="shared" ref="E65:E73" si="38">SUM(F65:G65)</f>
        <v>397</v>
      </c>
      <c r="F65" s="3">
        <v>303</v>
      </c>
      <c r="G65" s="3">
        <v>94</v>
      </c>
      <c r="H65" s="3"/>
      <c r="I65" s="6">
        <f t="shared" ref="I65:I73" si="39">SUM(J65,L65)</f>
        <v>100</v>
      </c>
      <c r="J65" s="6">
        <f>ROUND((C65/$B65)*100,1)</f>
        <v>5.7</v>
      </c>
      <c r="K65" s="6"/>
      <c r="L65" s="6">
        <f t="shared" si="33"/>
        <v>94.3</v>
      </c>
      <c r="M65" s="6">
        <f t="shared" si="34"/>
        <v>72</v>
      </c>
      <c r="N65" s="6">
        <f t="shared" si="35"/>
        <v>22.3</v>
      </c>
    </row>
    <row r="66" spans="1:14" ht="10.8" customHeight="1" x14ac:dyDescent="0.2">
      <c r="A66" s="42" t="s">
        <v>7</v>
      </c>
      <c r="B66" s="3">
        <f t="shared" si="37"/>
        <v>421</v>
      </c>
      <c r="C66" s="3">
        <v>8</v>
      </c>
      <c r="D66" s="3"/>
      <c r="E66" s="3">
        <f t="shared" si="38"/>
        <v>413</v>
      </c>
      <c r="F66" s="3">
        <v>305</v>
      </c>
      <c r="G66" s="3">
        <v>108</v>
      </c>
      <c r="H66" s="3"/>
      <c r="I66" s="6">
        <f t="shared" si="39"/>
        <v>100.00000000000001</v>
      </c>
      <c r="J66" s="6">
        <f t="shared" ref="J66:J72" si="40">ROUND((C66/$B66)*100,1)</f>
        <v>1.9</v>
      </c>
      <c r="K66" s="6"/>
      <c r="L66" s="6">
        <f t="shared" si="33"/>
        <v>98.100000000000009</v>
      </c>
      <c r="M66" s="6">
        <f t="shared" si="34"/>
        <v>72.400000000000006</v>
      </c>
      <c r="N66" s="6">
        <f t="shared" si="35"/>
        <v>25.7</v>
      </c>
    </row>
    <row r="67" spans="1:14" ht="10.8" customHeight="1" x14ac:dyDescent="0.2">
      <c r="A67" s="42" t="s">
        <v>6</v>
      </c>
      <c r="B67" s="3">
        <f t="shared" si="37"/>
        <v>421</v>
      </c>
      <c r="C67" s="3">
        <v>32</v>
      </c>
      <c r="D67" s="3"/>
      <c r="E67" s="3">
        <f t="shared" si="38"/>
        <v>389</v>
      </c>
      <c r="F67" s="3">
        <v>307</v>
      </c>
      <c r="G67" s="3">
        <v>82</v>
      </c>
      <c r="H67" s="3"/>
      <c r="I67" s="6">
        <f t="shared" si="39"/>
        <v>100</v>
      </c>
      <c r="J67" s="6">
        <f t="shared" si="40"/>
        <v>7.6</v>
      </c>
      <c r="K67" s="6"/>
      <c r="L67" s="6">
        <f t="shared" si="33"/>
        <v>92.4</v>
      </c>
      <c r="M67" s="6">
        <f t="shared" si="34"/>
        <v>72.900000000000006</v>
      </c>
      <c r="N67" s="6">
        <f t="shared" si="35"/>
        <v>19.5</v>
      </c>
    </row>
    <row r="68" spans="1:14" ht="10.8" customHeight="1" x14ac:dyDescent="0.2">
      <c r="A68" s="42" t="s">
        <v>5</v>
      </c>
      <c r="B68" s="3">
        <f t="shared" si="37"/>
        <v>421</v>
      </c>
      <c r="C68" s="3">
        <v>175</v>
      </c>
      <c r="D68" s="3"/>
      <c r="E68" s="3">
        <f t="shared" si="38"/>
        <v>246</v>
      </c>
      <c r="F68" s="3">
        <v>239</v>
      </c>
      <c r="G68" s="3">
        <v>7</v>
      </c>
      <c r="H68" s="3"/>
      <c r="I68" s="6">
        <f t="shared" si="39"/>
        <v>100</v>
      </c>
      <c r="J68" s="6">
        <f>ROUNDDOWN((C68/$B68)*100,1)</f>
        <v>41.5</v>
      </c>
      <c r="K68" s="6"/>
      <c r="L68" s="6">
        <f t="shared" si="33"/>
        <v>58.5</v>
      </c>
      <c r="M68" s="6">
        <f t="shared" si="34"/>
        <v>56.8</v>
      </c>
      <c r="N68" s="6">
        <f t="shared" si="35"/>
        <v>1.7</v>
      </c>
    </row>
    <row r="69" spans="1:14" ht="10.8" customHeight="1" x14ac:dyDescent="0.2">
      <c r="A69" s="42" t="s">
        <v>4</v>
      </c>
      <c r="B69" s="3">
        <f t="shared" si="37"/>
        <v>421</v>
      </c>
      <c r="C69" s="3">
        <v>311</v>
      </c>
      <c r="D69" s="3"/>
      <c r="E69" s="3">
        <f t="shared" si="38"/>
        <v>110</v>
      </c>
      <c r="F69" s="3">
        <v>81</v>
      </c>
      <c r="G69" s="3">
        <v>29</v>
      </c>
      <c r="H69" s="3"/>
      <c r="I69" s="6">
        <f t="shared" si="39"/>
        <v>100</v>
      </c>
      <c r="J69" s="6">
        <f t="shared" si="40"/>
        <v>73.900000000000006</v>
      </c>
      <c r="K69" s="6"/>
      <c r="L69" s="6">
        <f t="shared" si="33"/>
        <v>26.1</v>
      </c>
      <c r="M69" s="6">
        <f t="shared" si="34"/>
        <v>19.2</v>
      </c>
      <c r="N69" s="6">
        <f t="shared" si="35"/>
        <v>6.9</v>
      </c>
    </row>
    <row r="70" spans="1:14" ht="10.8" customHeight="1" x14ac:dyDescent="0.2">
      <c r="A70" s="42" t="s">
        <v>3</v>
      </c>
      <c r="B70" s="3">
        <f t="shared" si="37"/>
        <v>421</v>
      </c>
      <c r="C70" s="3">
        <v>108</v>
      </c>
      <c r="D70" s="3"/>
      <c r="E70" s="3">
        <f t="shared" si="38"/>
        <v>313</v>
      </c>
      <c r="F70" s="3">
        <v>245</v>
      </c>
      <c r="G70" s="3">
        <v>68</v>
      </c>
      <c r="H70" s="3"/>
      <c r="I70" s="6">
        <f t="shared" si="39"/>
        <v>100</v>
      </c>
      <c r="J70" s="6">
        <f>ROUNDDOWN((C70/$B70)*100,1)</f>
        <v>25.6</v>
      </c>
      <c r="K70" s="6"/>
      <c r="L70" s="6">
        <f t="shared" si="33"/>
        <v>74.400000000000006</v>
      </c>
      <c r="M70" s="6">
        <f t="shared" si="34"/>
        <v>58.2</v>
      </c>
      <c r="N70" s="6">
        <f t="shared" si="35"/>
        <v>16.2</v>
      </c>
    </row>
    <row r="71" spans="1:14" ht="10.8" customHeight="1" x14ac:dyDescent="0.2">
      <c r="A71" s="42" t="s">
        <v>2</v>
      </c>
      <c r="B71" s="3">
        <f t="shared" si="37"/>
        <v>421</v>
      </c>
      <c r="C71" s="3">
        <v>137</v>
      </c>
      <c r="D71" s="3"/>
      <c r="E71" s="3">
        <f t="shared" si="38"/>
        <v>284</v>
      </c>
      <c r="F71" s="3">
        <v>270</v>
      </c>
      <c r="G71" s="3">
        <v>14</v>
      </c>
      <c r="H71" s="3"/>
      <c r="I71" s="6">
        <f t="shared" si="39"/>
        <v>100</v>
      </c>
      <c r="J71" s="6">
        <f>ROUNDUP((C71/$B71)*100,1)</f>
        <v>32.6</v>
      </c>
      <c r="K71" s="6"/>
      <c r="L71" s="6">
        <f t="shared" si="33"/>
        <v>67.399999999999991</v>
      </c>
      <c r="M71" s="6">
        <f t="shared" si="34"/>
        <v>64.099999999999994</v>
      </c>
      <c r="N71" s="6">
        <f t="shared" si="35"/>
        <v>3.3</v>
      </c>
    </row>
    <row r="72" spans="1:14" ht="10.8" customHeight="1" x14ac:dyDescent="0.2">
      <c r="A72" s="42" t="s">
        <v>1</v>
      </c>
      <c r="B72" s="3">
        <f t="shared" si="37"/>
        <v>421</v>
      </c>
      <c r="C72" s="3">
        <v>94</v>
      </c>
      <c r="D72" s="3"/>
      <c r="E72" s="3">
        <f t="shared" si="38"/>
        <v>327</v>
      </c>
      <c r="F72" s="3">
        <v>282</v>
      </c>
      <c r="G72" s="3">
        <v>45</v>
      </c>
      <c r="H72" s="3"/>
      <c r="I72" s="6">
        <f t="shared" si="39"/>
        <v>100</v>
      </c>
      <c r="J72" s="6">
        <f t="shared" si="40"/>
        <v>22.3</v>
      </c>
      <c r="K72" s="6"/>
      <c r="L72" s="6">
        <f t="shared" si="33"/>
        <v>77.7</v>
      </c>
      <c r="M72" s="6">
        <f t="shared" si="34"/>
        <v>67</v>
      </c>
      <c r="N72" s="6">
        <f t="shared" si="35"/>
        <v>10.7</v>
      </c>
    </row>
    <row r="73" spans="1:14" ht="10.8" customHeight="1" x14ac:dyDescent="0.2">
      <c r="A73" s="42" t="s">
        <v>0</v>
      </c>
      <c r="B73" s="3">
        <f t="shared" si="37"/>
        <v>421</v>
      </c>
      <c r="C73" s="3">
        <v>220</v>
      </c>
      <c r="D73" s="3"/>
      <c r="E73" s="3">
        <f t="shared" si="38"/>
        <v>201</v>
      </c>
      <c r="F73" s="3">
        <v>191</v>
      </c>
      <c r="G73" s="3">
        <v>10</v>
      </c>
      <c r="H73" s="3"/>
      <c r="I73" s="6">
        <f t="shared" si="39"/>
        <v>100</v>
      </c>
      <c r="J73" s="6">
        <f>ROUNDDOWN((C73/$B73)*100,1)</f>
        <v>52.2</v>
      </c>
      <c r="K73" s="6"/>
      <c r="L73" s="6">
        <f t="shared" si="33"/>
        <v>47.8</v>
      </c>
      <c r="M73" s="6">
        <f t="shared" si="34"/>
        <v>45.4</v>
      </c>
      <c r="N73" s="6">
        <f t="shared" si="35"/>
        <v>2.4</v>
      </c>
    </row>
    <row r="74" spans="1:14" x14ac:dyDescent="0.2">
      <c r="A74" s="42"/>
      <c r="L74" s="6"/>
      <c r="M74" s="6"/>
      <c r="N74" s="6"/>
    </row>
    <row r="75" spans="1:14" x14ac:dyDescent="0.2">
      <c r="A75" s="52" t="s">
        <v>118</v>
      </c>
      <c r="B75" s="7"/>
      <c r="C75" s="8"/>
      <c r="D75" s="8"/>
      <c r="E75" s="7"/>
      <c r="I75" s="7"/>
      <c r="J75" s="7"/>
      <c r="K75" s="7"/>
      <c r="L75" s="6"/>
      <c r="M75" s="6"/>
      <c r="N75" s="6"/>
    </row>
    <row r="76" spans="1:14" ht="10.8" customHeight="1" x14ac:dyDescent="0.2">
      <c r="A76" s="42" t="s">
        <v>8</v>
      </c>
      <c r="B76" s="3">
        <f t="shared" ref="B76:B84" si="41">SUM(C76:E76)</f>
        <v>509</v>
      </c>
      <c r="C76" s="3">
        <v>4</v>
      </c>
      <c r="D76" s="3"/>
      <c r="E76" s="3">
        <f t="shared" ref="E76:E84" si="42">SUM(F76:G76)</f>
        <v>505</v>
      </c>
      <c r="F76" s="3">
        <v>474</v>
      </c>
      <c r="G76" s="3">
        <v>31</v>
      </c>
      <c r="H76" s="3"/>
      <c r="I76" s="6">
        <f t="shared" ref="I76:I84" si="43">SUM(J76,L76)</f>
        <v>99.999999999999986</v>
      </c>
      <c r="J76" s="6">
        <f>ROUND((C76/$B76)*100,1)</f>
        <v>0.8</v>
      </c>
      <c r="K76" s="6"/>
      <c r="L76" s="6">
        <f t="shared" si="33"/>
        <v>99.199999999999989</v>
      </c>
      <c r="M76" s="6">
        <f t="shared" si="34"/>
        <v>93.1</v>
      </c>
      <c r="N76" s="6">
        <f t="shared" si="35"/>
        <v>6.1</v>
      </c>
    </row>
    <row r="77" spans="1:14" ht="10.8" customHeight="1" x14ac:dyDescent="0.2">
      <c r="A77" s="42" t="s">
        <v>7</v>
      </c>
      <c r="B77" s="3">
        <f t="shared" si="41"/>
        <v>509</v>
      </c>
      <c r="C77" s="3">
        <v>8</v>
      </c>
      <c r="D77" s="3"/>
      <c r="E77" s="3">
        <f t="shared" si="42"/>
        <v>501</v>
      </c>
      <c r="F77" s="3">
        <v>472</v>
      </c>
      <c r="G77" s="3">
        <v>29</v>
      </c>
      <c r="H77" s="3"/>
      <c r="I77" s="6">
        <f t="shared" si="43"/>
        <v>100</v>
      </c>
      <c r="J77" s="6">
        <f t="shared" ref="J77:J84" si="44">ROUND((C77/$B77)*100,1)</f>
        <v>1.6</v>
      </c>
      <c r="K77" s="6"/>
      <c r="L77" s="6">
        <f t="shared" si="33"/>
        <v>98.4</v>
      </c>
      <c r="M77" s="6">
        <f t="shared" si="34"/>
        <v>92.7</v>
      </c>
      <c r="N77" s="6">
        <f t="shared" si="35"/>
        <v>5.7</v>
      </c>
    </row>
    <row r="78" spans="1:14" ht="10.8" customHeight="1" x14ac:dyDescent="0.2">
      <c r="A78" s="42" t="s">
        <v>6</v>
      </c>
      <c r="B78" s="3">
        <f t="shared" si="41"/>
        <v>509</v>
      </c>
      <c r="C78" s="3">
        <v>144</v>
      </c>
      <c r="D78" s="3"/>
      <c r="E78" s="3">
        <f t="shared" si="42"/>
        <v>365</v>
      </c>
      <c r="F78" s="3">
        <v>350</v>
      </c>
      <c r="G78" s="3">
        <v>15</v>
      </c>
      <c r="H78" s="3"/>
      <c r="I78" s="6">
        <f t="shared" si="43"/>
        <v>100</v>
      </c>
      <c r="J78" s="6">
        <f t="shared" si="44"/>
        <v>28.3</v>
      </c>
      <c r="K78" s="6"/>
      <c r="L78" s="6">
        <f t="shared" si="33"/>
        <v>71.7</v>
      </c>
      <c r="M78" s="6">
        <f t="shared" si="34"/>
        <v>68.8</v>
      </c>
      <c r="N78" s="6">
        <f t="shared" si="35"/>
        <v>2.9</v>
      </c>
    </row>
    <row r="79" spans="1:14" ht="10.8" customHeight="1" x14ac:dyDescent="0.2">
      <c r="A79" s="42" t="s">
        <v>5</v>
      </c>
      <c r="B79" s="3">
        <f t="shared" si="41"/>
        <v>509</v>
      </c>
      <c r="C79" s="3">
        <v>212</v>
      </c>
      <c r="D79" s="3"/>
      <c r="E79" s="3">
        <f t="shared" si="42"/>
        <v>297</v>
      </c>
      <c r="F79" s="3">
        <v>285</v>
      </c>
      <c r="G79" s="3">
        <v>12</v>
      </c>
      <c r="H79" s="3"/>
      <c r="I79" s="6">
        <f t="shared" si="43"/>
        <v>100</v>
      </c>
      <c r="J79" s="6">
        <f t="shared" ref="J79:J80" si="45">ROUNDDOWN((C79/$B79)*100,1)</f>
        <v>41.6</v>
      </c>
      <c r="K79" s="6"/>
      <c r="L79" s="6">
        <f t="shared" si="33"/>
        <v>58.4</v>
      </c>
      <c r="M79" s="6">
        <f t="shared" si="34"/>
        <v>56</v>
      </c>
      <c r="N79" s="6">
        <f t="shared" si="35"/>
        <v>2.4</v>
      </c>
    </row>
    <row r="80" spans="1:14" ht="10.8" customHeight="1" x14ac:dyDescent="0.2">
      <c r="A80" s="42" t="s">
        <v>4</v>
      </c>
      <c r="B80" s="3">
        <f t="shared" si="41"/>
        <v>509</v>
      </c>
      <c r="C80" s="3">
        <v>36</v>
      </c>
      <c r="D80" s="3"/>
      <c r="E80" s="3">
        <f t="shared" si="42"/>
        <v>473</v>
      </c>
      <c r="F80" s="3">
        <v>460</v>
      </c>
      <c r="G80" s="3">
        <v>13</v>
      </c>
      <c r="H80" s="3"/>
      <c r="I80" s="6">
        <f t="shared" si="43"/>
        <v>100</v>
      </c>
      <c r="J80" s="6">
        <f t="shared" si="45"/>
        <v>7</v>
      </c>
      <c r="K80" s="6"/>
      <c r="L80" s="6">
        <f t="shared" si="33"/>
        <v>93</v>
      </c>
      <c r="M80" s="6">
        <f t="shared" si="34"/>
        <v>90.4</v>
      </c>
      <c r="N80" s="6">
        <f t="shared" si="35"/>
        <v>2.6</v>
      </c>
    </row>
    <row r="81" spans="1:14" ht="10.8" customHeight="1" x14ac:dyDescent="0.2">
      <c r="A81" s="42" t="s">
        <v>3</v>
      </c>
      <c r="B81" s="3">
        <f t="shared" si="41"/>
        <v>509</v>
      </c>
      <c r="C81" s="3">
        <v>170</v>
      </c>
      <c r="D81" s="3"/>
      <c r="E81" s="3">
        <f t="shared" si="42"/>
        <v>339</v>
      </c>
      <c r="F81" s="3">
        <v>318</v>
      </c>
      <c r="G81" s="3">
        <v>21</v>
      </c>
      <c r="H81" s="3"/>
      <c r="I81" s="6">
        <f t="shared" si="43"/>
        <v>100</v>
      </c>
      <c r="J81" s="6">
        <f t="shared" si="44"/>
        <v>33.4</v>
      </c>
      <c r="K81" s="6"/>
      <c r="L81" s="6">
        <f t="shared" si="33"/>
        <v>66.599999999999994</v>
      </c>
      <c r="M81" s="6">
        <f t="shared" si="34"/>
        <v>62.5</v>
      </c>
      <c r="N81" s="6">
        <f t="shared" si="35"/>
        <v>4.0999999999999996</v>
      </c>
    </row>
    <row r="82" spans="1:14" ht="10.8" customHeight="1" x14ac:dyDescent="0.2">
      <c r="A82" s="42" t="s">
        <v>2</v>
      </c>
      <c r="B82" s="3">
        <f t="shared" si="41"/>
        <v>509</v>
      </c>
      <c r="C82" s="3">
        <v>178</v>
      </c>
      <c r="D82" s="3"/>
      <c r="E82" s="3">
        <f t="shared" si="42"/>
        <v>331</v>
      </c>
      <c r="F82" s="3">
        <v>320</v>
      </c>
      <c r="G82" s="3">
        <v>11</v>
      </c>
      <c r="H82" s="3"/>
      <c r="I82" s="6">
        <f t="shared" si="43"/>
        <v>100</v>
      </c>
      <c r="J82" s="6">
        <f>ROUNDDOWN((C82/$B82)*100,1)</f>
        <v>34.9</v>
      </c>
      <c r="K82" s="6"/>
      <c r="L82" s="6">
        <f t="shared" si="33"/>
        <v>65.099999999999994</v>
      </c>
      <c r="M82" s="6">
        <f t="shared" si="34"/>
        <v>62.9</v>
      </c>
      <c r="N82" s="6">
        <f t="shared" si="35"/>
        <v>2.2000000000000002</v>
      </c>
    </row>
    <row r="83" spans="1:14" ht="10.8" customHeight="1" x14ac:dyDescent="0.2">
      <c r="A83" s="42" t="s">
        <v>1</v>
      </c>
      <c r="B83" s="3">
        <f t="shared" si="41"/>
        <v>509</v>
      </c>
      <c r="C83" s="3">
        <v>65</v>
      </c>
      <c r="D83" s="3"/>
      <c r="E83" s="3">
        <f t="shared" si="42"/>
        <v>444</v>
      </c>
      <c r="F83" s="3">
        <v>443</v>
      </c>
      <c r="G83" s="3">
        <v>1</v>
      </c>
      <c r="H83" s="3"/>
      <c r="I83" s="6">
        <f t="shared" si="43"/>
        <v>100</v>
      </c>
      <c r="J83" s="6">
        <f t="shared" si="44"/>
        <v>12.8</v>
      </c>
      <c r="K83" s="6"/>
      <c r="L83" s="6">
        <f t="shared" si="33"/>
        <v>87.2</v>
      </c>
      <c r="M83" s="6">
        <f t="shared" si="34"/>
        <v>87</v>
      </c>
      <c r="N83" s="6">
        <f t="shared" si="35"/>
        <v>0.2</v>
      </c>
    </row>
    <row r="84" spans="1:14" ht="10.8" customHeight="1" x14ac:dyDescent="0.2">
      <c r="A84" s="42" t="s">
        <v>0</v>
      </c>
      <c r="B84" s="3">
        <f t="shared" si="41"/>
        <v>509</v>
      </c>
      <c r="C84" s="3">
        <v>426</v>
      </c>
      <c r="D84" s="3"/>
      <c r="E84" s="3">
        <f t="shared" si="42"/>
        <v>83</v>
      </c>
      <c r="F84" s="3">
        <v>82</v>
      </c>
      <c r="G84" s="3">
        <v>1</v>
      </c>
      <c r="H84" s="3"/>
      <c r="I84" s="6">
        <f t="shared" si="43"/>
        <v>100</v>
      </c>
      <c r="J84" s="6">
        <f t="shared" si="44"/>
        <v>83.7</v>
      </c>
      <c r="K84" s="6"/>
      <c r="L84" s="6">
        <f t="shared" si="33"/>
        <v>16.3</v>
      </c>
      <c r="M84" s="6">
        <f t="shared" si="34"/>
        <v>16.100000000000001</v>
      </c>
      <c r="N84" s="6">
        <f t="shared" si="35"/>
        <v>0.2</v>
      </c>
    </row>
    <row r="85" spans="1:14" ht="10.8" customHeight="1" x14ac:dyDescent="0.2">
      <c r="A85" s="42"/>
      <c r="B85" s="3"/>
      <c r="C85" s="3"/>
      <c r="D85" s="3"/>
      <c r="E85" s="3"/>
      <c r="F85" s="3"/>
      <c r="G85" s="3"/>
      <c r="H85" s="3"/>
      <c r="I85" s="6"/>
      <c r="J85" s="6"/>
      <c r="K85" s="6"/>
      <c r="L85" s="6"/>
      <c r="M85" s="6"/>
      <c r="N85" s="6"/>
    </row>
    <row r="86" spans="1:14" x14ac:dyDescent="0.2">
      <c r="A86" s="52" t="s">
        <v>119</v>
      </c>
      <c r="B86" s="7"/>
      <c r="C86" s="8"/>
      <c r="D86" s="8"/>
      <c r="E86" s="7"/>
      <c r="I86" s="7"/>
      <c r="J86" s="7"/>
      <c r="K86" s="7"/>
      <c r="L86" s="6"/>
      <c r="M86" s="6"/>
      <c r="N86" s="6"/>
    </row>
    <row r="87" spans="1:14" ht="10.8" customHeight="1" x14ac:dyDescent="0.2">
      <c r="A87" s="42" t="s">
        <v>8</v>
      </c>
      <c r="B87" s="3">
        <f t="shared" ref="B87:B95" si="46">SUM(C87:E87)</f>
        <v>572</v>
      </c>
      <c r="C87" s="3">
        <v>29</v>
      </c>
      <c r="D87" s="3"/>
      <c r="E87" s="3">
        <f t="shared" ref="E87:E95" si="47">SUM(F87:G87)</f>
        <v>543</v>
      </c>
      <c r="F87" s="3">
        <v>378</v>
      </c>
      <c r="G87" s="3">
        <v>165</v>
      </c>
      <c r="H87" s="3"/>
      <c r="I87" s="6">
        <f t="shared" ref="I87:I95" si="48">SUM(J87,L87)</f>
        <v>99.999999999999986</v>
      </c>
      <c r="J87" s="6">
        <f>ROUND((C87/$B87)*100,1)</f>
        <v>5.0999999999999996</v>
      </c>
      <c r="K87" s="6"/>
      <c r="L87" s="6">
        <f t="shared" si="33"/>
        <v>94.899999999999991</v>
      </c>
      <c r="M87" s="6">
        <f t="shared" si="34"/>
        <v>66.099999999999994</v>
      </c>
      <c r="N87" s="6">
        <f t="shared" si="35"/>
        <v>28.8</v>
      </c>
    </row>
    <row r="88" spans="1:14" ht="10.8" customHeight="1" x14ac:dyDescent="0.2">
      <c r="A88" s="42" t="s">
        <v>7</v>
      </c>
      <c r="B88" s="3">
        <f t="shared" si="46"/>
        <v>572</v>
      </c>
      <c r="C88" s="3">
        <v>9</v>
      </c>
      <c r="D88" s="3"/>
      <c r="E88" s="3">
        <f t="shared" si="47"/>
        <v>563</v>
      </c>
      <c r="F88" s="3">
        <v>358</v>
      </c>
      <c r="G88" s="3">
        <v>205</v>
      </c>
      <c r="H88" s="3"/>
      <c r="I88" s="6">
        <f t="shared" si="48"/>
        <v>100</v>
      </c>
      <c r="J88" s="6">
        <f t="shared" ref="J88:J94" si="49">ROUND((C88/$B88)*100,1)</f>
        <v>1.6</v>
      </c>
      <c r="K88" s="6"/>
      <c r="L88" s="6">
        <f t="shared" si="33"/>
        <v>98.4</v>
      </c>
      <c r="M88" s="6">
        <f t="shared" si="34"/>
        <v>62.6</v>
      </c>
      <c r="N88" s="6">
        <f t="shared" si="35"/>
        <v>35.799999999999997</v>
      </c>
    </row>
    <row r="89" spans="1:14" ht="10.8" customHeight="1" x14ac:dyDescent="0.2">
      <c r="A89" s="42" t="s">
        <v>6</v>
      </c>
      <c r="B89" s="3">
        <f t="shared" si="46"/>
        <v>572</v>
      </c>
      <c r="C89" s="3">
        <v>213</v>
      </c>
      <c r="D89" s="3"/>
      <c r="E89" s="3">
        <f t="shared" si="47"/>
        <v>359</v>
      </c>
      <c r="F89" s="3">
        <v>255</v>
      </c>
      <c r="G89" s="3">
        <v>104</v>
      </c>
      <c r="H89" s="3"/>
      <c r="I89" s="6">
        <f t="shared" si="48"/>
        <v>100</v>
      </c>
      <c r="J89" s="6">
        <f t="shared" si="49"/>
        <v>37.200000000000003</v>
      </c>
      <c r="K89" s="6"/>
      <c r="L89" s="6">
        <f t="shared" si="33"/>
        <v>62.8</v>
      </c>
      <c r="M89" s="6">
        <f t="shared" si="34"/>
        <v>44.6</v>
      </c>
      <c r="N89" s="6">
        <f t="shared" si="35"/>
        <v>18.2</v>
      </c>
    </row>
    <row r="90" spans="1:14" ht="10.8" customHeight="1" x14ac:dyDescent="0.2">
      <c r="A90" s="42" t="s">
        <v>5</v>
      </c>
      <c r="B90" s="3">
        <f t="shared" si="46"/>
        <v>572</v>
      </c>
      <c r="C90" s="3">
        <v>193</v>
      </c>
      <c r="D90" s="3"/>
      <c r="E90" s="3">
        <f t="shared" si="47"/>
        <v>379</v>
      </c>
      <c r="F90" s="3">
        <v>280</v>
      </c>
      <c r="G90" s="3">
        <v>99</v>
      </c>
      <c r="H90" s="3"/>
      <c r="I90" s="6">
        <f t="shared" si="48"/>
        <v>100</v>
      </c>
      <c r="J90" s="6">
        <f t="shared" si="49"/>
        <v>33.700000000000003</v>
      </c>
      <c r="K90" s="6"/>
      <c r="L90" s="6">
        <f t="shared" si="33"/>
        <v>66.3</v>
      </c>
      <c r="M90" s="6">
        <f t="shared" si="34"/>
        <v>49</v>
      </c>
      <c r="N90" s="6">
        <f t="shared" si="35"/>
        <v>17.3</v>
      </c>
    </row>
    <row r="91" spans="1:14" ht="10.8" customHeight="1" x14ac:dyDescent="0.2">
      <c r="A91" s="42" t="s">
        <v>4</v>
      </c>
      <c r="B91" s="3">
        <f t="shared" si="46"/>
        <v>572</v>
      </c>
      <c r="C91" s="3">
        <v>176</v>
      </c>
      <c r="D91" s="3"/>
      <c r="E91" s="3">
        <f t="shared" si="47"/>
        <v>396</v>
      </c>
      <c r="F91" s="3">
        <v>304</v>
      </c>
      <c r="G91" s="3">
        <v>92</v>
      </c>
      <c r="H91" s="3"/>
      <c r="I91" s="6">
        <f t="shared" si="48"/>
        <v>100</v>
      </c>
      <c r="J91" s="6">
        <f t="shared" si="49"/>
        <v>30.8</v>
      </c>
      <c r="K91" s="6"/>
      <c r="L91" s="6">
        <f t="shared" si="33"/>
        <v>69.2</v>
      </c>
      <c r="M91" s="6">
        <f t="shared" si="34"/>
        <v>53.1</v>
      </c>
      <c r="N91" s="6">
        <f t="shared" si="35"/>
        <v>16.100000000000001</v>
      </c>
    </row>
    <row r="92" spans="1:14" ht="10.8" customHeight="1" x14ac:dyDescent="0.2">
      <c r="A92" s="42" t="s">
        <v>3</v>
      </c>
      <c r="B92" s="3">
        <f t="shared" si="46"/>
        <v>572</v>
      </c>
      <c r="C92" s="3">
        <v>135</v>
      </c>
      <c r="D92" s="3"/>
      <c r="E92" s="3">
        <f t="shared" si="47"/>
        <v>437</v>
      </c>
      <c r="F92" s="3">
        <v>371</v>
      </c>
      <c r="G92" s="3">
        <v>66</v>
      </c>
      <c r="H92" s="3"/>
      <c r="I92" s="6">
        <f t="shared" si="48"/>
        <v>100</v>
      </c>
      <c r="J92" s="6">
        <f t="shared" si="49"/>
        <v>23.6</v>
      </c>
      <c r="K92" s="6"/>
      <c r="L92" s="6">
        <f t="shared" si="33"/>
        <v>76.400000000000006</v>
      </c>
      <c r="M92" s="6">
        <f t="shared" si="34"/>
        <v>64.900000000000006</v>
      </c>
      <c r="N92" s="6">
        <f t="shared" si="35"/>
        <v>11.5</v>
      </c>
    </row>
    <row r="93" spans="1:14" ht="10.8" customHeight="1" x14ac:dyDescent="0.2">
      <c r="A93" s="42" t="s">
        <v>2</v>
      </c>
      <c r="B93" s="3">
        <f t="shared" si="46"/>
        <v>572</v>
      </c>
      <c r="C93" s="3">
        <v>154</v>
      </c>
      <c r="D93" s="3"/>
      <c r="E93" s="3">
        <f t="shared" si="47"/>
        <v>418</v>
      </c>
      <c r="F93" s="3">
        <v>339</v>
      </c>
      <c r="G93" s="3">
        <v>79</v>
      </c>
      <c r="H93" s="3"/>
      <c r="I93" s="6">
        <f t="shared" si="48"/>
        <v>100</v>
      </c>
      <c r="J93" s="6">
        <f t="shared" si="49"/>
        <v>26.9</v>
      </c>
      <c r="K93" s="6"/>
      <c r="L93" s="6">
        <f t="shared" si="33"/>
        <v>73.099999999999994</v>
      </c>
      <c r="M93" s="6">
        <f t="shared" si="34"/>
        <v>59.3</v>
      </c>
      <c r="N93" s="6">
        <f t="shared" si="35"/>
        <v>13.8</v>
      </c>
    </row>
    <row r="94" spans="1:14" ht="10.8" customHeight="1" x14ac:dyDescent="0.2">
      <c r="A94" s="42" t="s">
        <v>1</v>
      </c>
      <c r="B94" s="3">
        <f t="shared" si="46"/>
        <v>572</v>
      </c>
      <c r="C94" s="3">
        <v>56</v>
      </c>
      <c r="D94" s="3"/>
      <c r="E94" s="3">
        <f t="shared" si="47"/>
        <v>516</v>
      </c>
      <c r="F94" s="3">
        <v>455</v>
      </c>
      <c r="G94" s="3">
        <v>61</v>
      </c>
      <c r="H94" s="3"/>
      <c r="I94" s="6">
        <f t="shared" si="48"/>
        <v>100</v>
      </c>
      <c r="J94" s="6">
        <f t="shared" si="49"/>
        <v>9.8000000000000007</v>
      </c>
      <c r="K94" s="6"/>
      <c r="L94" s="6">
        <f t="shared" si="33"/>
        <v>90.2</v>
      </c>
      <c r="M94" s="6">
        <f t="shared" si="34"/>
        <v>79.5</v>
      </c>
      <c r="N94" s="6">
        <f t="shared" si="35"/>
        <v>10.7</v>
      </c>
    </row>
    <row r="95" spans="1:14" ht="10.8" customHeight="1" x14ac:dyDescent="0.2">
      <c r="A95" s="42" t="s">
        <v>0</v>
      </c>
      <c r="B95" s="3">
        <f t="shared" si="46"/>
        <v>572</v>
      </c>
      <c r="C95" s="3">
        <v>332</v>
      </c>
      <c r="D95" s="3"/>
      <c r="E95" s="3">
        <f t="shared" si="47"/>
        <v>240</v>
      </c>
      <c r="F95" s="3">
        <v>213</v>
      </c>
      <c r="G95" s="3">
        <v>27</v>
      </c>
      <c r="H95" s="3"/>
      <c r="I95" s="6">
        <f t="shared" si="48"/>
        <v>100</v>
      </c>
      <c r="J95" s="6">
        <f>ROUNDUP((C95/$B95)*100,1)</f>
        <v>58.1</v>
      </c>
      <c r="K95" s="6"/>
      <c r="L95" s="6">
        <f t="shared" si="33"/>
        <v>41.900000000000006</v>
      </c>
      <c r="M95" s="6">
        <f t="shared" si="34"/>
        <v>37.200000000000003</v>
      </c>
      <c r="N95" s="6">
        <f t="shared" si="35"/>
        <v>4.7</v>
      </c>
    </row>
    <row r="96" spans="1:14" x14ac:dyDescent="0.2">
      <c r="A96" s="42"/>
      <c r="L96" s="6"/>
      <c r="M96" s="6"/>
      <c r="N96" s="6"/>
    </row>
    <row r="97" spans="1:14" x14ac:dyDescent="0.2">
      <c r="A97" s="52" t="s">
        <v>120</v>
      </c>
      <c r="B97" s="7"/>
      <c r="C97" s="8"/>
      <c r="D97" s="8"/>
      <c r="E97" s="7"/>
      <c r="I97" s="7"/>
      <c r="J97" s="7"/>
      <c r="K97" s="7"/>
      <c r="L97" s="6"/>
      <c r="M97" s="6"/>
      <c r="N97" s="6"/>
    </row>
    <row r="98" spans="1:14" ht="10.8" customHeight="1" x14ac:dyDescent="0.2">
      <c r="A98" s="42" t="s">
        <v>8</v>
      </c>
      <c r="B98" s="3">
        <f t="shared" ref="B98:B106" si="50">SUM(C98:E98)</f>
        <v>495</v>
      </c>
      <c r="C98" s="3">
        <v>17</v>
      </c>
      <c r="D98" s="3"/>
      <c r="E98" s="3">
        <f t="shared" ref="E98:E106" si="51">SUM(F98:G98)</f>
        <v>478</v>
      </c>
      <c r="F98" s="3">
        <v>467</v>
      </c>
      <c r="G98" s="3">
        <v>11</v>
      </c>
      <c r="H98" s="3"/>
      <c r="I98" s="6">
        <f t="shared" ref="I98:I106" si="52">SUM(J98,L98)</f>
        <v>100</v>
      </c>
      <c r="J98" s="6">
        <f>ROUNDUP((C98/$B98)*100,1)</f>
        <v>3.5</v>
      </c>
      <c r="K98" s="6"/>
      <c r="L98" s="6">
        <f t="shared" si="33"/>
        <v>96.5</v>
      </c>
      <c r="M98" s="6">
        <f t="shared" si="34"/>
        <v>94.3</v>
      </c>
      <c r="N98" s="6">
        <f t="shared" si="35"/>
        <v>2.2000000000000002</v>
      </c>
    </row>
    <row r="99" spans="1:14" ht="10.8" customHeight="1" x14ac:dyDescent="0.2">
      <c r="A99" s="42" t="s">
        <v>7</v>
      </c>
      <c r="B99" s="3">
        <f t="shared" si="50"/>
        <v>495</v>
      </c>
      <c r="C99" s="3">
        <v>4</v>
      </c>
      <c r="D99" s="3"/>
      <c r="E99" s="3">
        <f t="shared" si="51"/>
        <v>491</v>
      </c>
      <c r="F99" s="3">
        <v>476</v>
      </c>
      <c r="G99" s="3">
        <v>15</v>
      </c>
      <c r="H99" s="3"/>
      <c r="I99" s="6">
        <f t="shared" si="52"/>
        <v>100</v>
      </c>
      <c r="J99" s="6">
        <f t="shared" ref="J99:J106" si="53">ROUND((C99/$B99)*100,1)</f>
        <v>0.8</v>
      </c>
      <c r="K99" s="6"/>
      <c r="L99" s="6">
        <f t="shared" si="33"/>
        <v>99.2</v>
      </c>
      <c r="M99" s="6">
        <f t="shared" si="34"/>
        <v>96.2</v>
      </c>
      <c r="N99" s="6">
        <f t="shared" si="35"/>
        <v>3</v>
      </c>
    </row>
    <row r="100" spans="1:14" ht="10.8" customHeight="1" x14ac:dyDescent="0.2">
      <c r="A100" s="42" t="s">
        <v>6</v>
      </c>
      <c r="B100" s="3">
        <f t="shared" si="50"/>
        <v>495</v>
      </c>
      <c r="C100" s="3">
        <v>243</v>
      </c>
      <c r="D100" s="3"/>
      <c r="E100" s="3">
        <f t="shared" si="51"/>
        <v>252</v>
      </c>
      <c r="F100" s="3">
        <v>248</v>
      </c>
      <c r="G100" s="3">
        <v>4</v>
      </c>
      <c r="H100" s="3"/>
      <c r="I100" s="6">
        <f t="shared" si="52"/>
        <v>100</v>
      </c>
      <c r="J100" s="6">
        <f t="shared" si="53"/>
        <v>49.1</v>
      </c>
      <c r="K100" s="6"/>
      <c r="L100" s="6">
        <f t="shared" si="33"/>
        <v>50.9</v>
      </c>
      <c r="M100" s="6">
        <f t="shared" si="34"/>
        <v>50.1</v>
      </c>
      <c r="N100" s="6">
        <f t="shared" si="35"/>
        <v>0.8</v>
      </c>
    </row>
    <row r="101" spans="1:14" ht="10.8" customHeight="1" x14ac:dyDescent="0.2">
      <c r="A101" s="42" t="s">
        <v>5</v>
      </c>
      <c r="B101" s="3">
        <f t="shared" si="50"/>
        <v>495</v>
      </c>
      <c r="C101" s="3">
        <v>292</v>
      </c>
      <c r="D101" s="3"/>
      <c r="E101" s="3">
        <f t="shared" si="51"/>
        <v>203</v>
      </c>
      <c r="F101" s="3">
        <v>197</v>
      </c>
      <c r="G101" s="3">
        <v>6</v>
      </c>
      <c r="H101" s="3"/>
      <c r="I101" s="6">
        <f t="shared" si="52"/>
        <v>100</v>
      </c>
      <c r="J101" s="6">
        <f t="shared" si="53"/>
        <v>59</v>
      </c>
      <c r="K101" s="6"/>
      <c r="L101" s="6">
        <f t="shared" si="33"/>
        <v>41</v>
      </c>
      <c r="M101" s="6">
        <f t="shared" si="34"/>
        <v>39.799999999999997</v>
      </c>
      <c r="N101" s="6">
        <f t="shared" si="35"/>
        <v>1.2</v>
      </c>
    </row>
    <row r="102" spans="1:14" ht="10.8" customHeight="1" x14ac:dyDescent="0.2">
      <c r="A102" s="42" t="s">
        <v>4</v>
      </c>
      <c r="B102" s="3">
        <f t="shared" si="50"/>
        <v>495</v>
      </c>
      <c r="C102" s="3">
        <v>139</v>
      </c>
      <c r="D102" s="3"/>
      <c r="E102" s="3">
        <f t="shared" si="51"/>
        <v>356</v>
      </c>
      <c r="F102" s="3">
        <v>355</v>
      </c>
      <c r="G102" s="3">
        <v>1</v>
      </c>
      <c r="H102" s="3"/>
      <c r="I102" s="6">
        <f t="shared" si="52"/>
        <v>100</v>
      </c>
      <c r="J102" s="6">
        <f t="shared" si="53"/>
        <v>28.1</v>
      </c>
      <c r="K102" s="6"/>
      <c r="L102" s="6">
        <f t="shared" si="33"/>
        <v>71.900000000000006</v>
      </c>
      <c r="M102" s="6">
        <f t="shared" si="34"/>
        <v>71.7</v>
      </c>
      <c r="N102" s="6">
        <f t="shared" si="35"/>
        <v>0.2</v>
      </c>
    </row>
    <row r="103" spans="1:14" ht="10.8" customHeight="1" x14ac:dyDescent="0.2">
      <c r="A103" s="42" t="s">
        <v>3</v>
      </c>
      <c r="B103" s="3">
        <f t="shared" si="50"/>
        <v>495</v>
      </c>
      <c r="C103" s="3">
        <v>201</v>
      </c>
      <c r="D103" s="3"/>
      <c r="E103" s="3">
        <f t="shared" si="51"/>
        <v>294</v>
      </c>
      <c r="F103" s="3">
        <v>289</v>
      </c>
      <c r="G103" s="3">
        <v>5</v>
      </c>
      <c r="H103" s="3"/>
      <c r="I103" s="6">
        <f t="shared" si="52"/>
        <v>100</v>
      </c>
      <c r="J103" s="6">
        <f t="shared" si="53"/>
        <v>40.6</v>
      </c>
      <c r="K103" s="6"/>
      <c r="L103" s="6">
        <f t="shared" si="33"/>
        <v>59.4</v>
      </c>
      <c r="M103" s="6">
        <f t="shared" si="34"/>
        <v>58.4</v>
      </c>
      <c r="N103" s="6">
        <f t="shared" si="35"/>
        <v>1</v>
      </c>
    </row>
    <row r="104" spans="1:14" ht="10.8" customHeight="1" x14ac:dyDescent="0.2">
      <c r="A104" s="42" t="s">
        <v>2</v>
      </c>
      <c r="B104" s="3">
        <f t="shared" si="50"/>
        <v>495</v>
      </c>
      <c r="C104" s="3">
        <v>255</v>
      </c>
      <c r="D104" s="3"/>
      <c r="E104" s="3">
        <f t="shared" si="51"/>
        <v>240</v>
      </c>
      <c r="F104" s="3">
        <v>238</v>
      </c>
      <c r="G104" s="3">
        <v>2</v>
      </c>
      <c r="H104" s="3"/>
      <c r="I104" s="6">
        <f t="shared" si="52"/>
        <v>100</v>
      </c>
      <c r="J104" s="6">
        <f t="shared" si="53"/>
        <v>51.5</v>
      </c>
      <c r="K104" s="6"/>
      <c r="L104" s="6">
        <f t="shared" si="33"/>
        <v>48.5</v>
      </c>
      <c r="M104" s="6">
        <f t="shared" si="34"/>
        <v>48.1</v>
      </c>
      <c r="N104" s="6">
        <f t="shared" si="35"/>
        <v>0.4</v>
      </c>
    </row>
    <row r="105" spans="1:14" ht="10.8" customHeight="1" x14ac:dyDescent="0.2">
      <c r="A105" s="42" t="s">
        <v>1</v>
      </c>
      <c r="B105" s="3">
        <f t="shared" si="50"/>
        <v>495</v>
      </c>
      <c r="C105" s="3">
        <v>49</v>
      </c>
      <c r="D105" s="3"/>
      <c r="E105" s="3">
        <f t="shared" si="51"/>
        <v>446</v>
      </c>
      <c r="F105" s="3">
        <v>434</v>
      </c>
      <c r="G105" s="3">
        <v>12</v>
      </c>
      <c r="H105" s="3"/>
      <c r="I105" s="6">
        <f t="shared" si="52"/>
        <v>100.00000000000001</v>
      </c>
      <c r="J105" s="6">
        <f t="shared" si="53"/>
        <v>9.9</v>
      </c>
      <c r="K105" s="6"/>
      <c r="L105" s="6">
        <f t="shared" si="33"/>
        <v>90.100000000000009</v>
      </c>
      <c r="M105" s="6">
        <f t="shared" si="34"/>
        <v>87.7</v>
      </c>
      <c r="N105" s="6">
        <f t="shared" si="35"/>
        <v>2.4</v>
      </c>
    </row>
    <row r="106" spans="1:14" ht="10.8" customHeight="1" x14ac:dyDescent="0.2">
      <c r="A106" s="42" t="s">
        <v>0</v>
      </c>
      <c r="B106" s="3">
        <f t="shared" si="50"/>
        <v>495</v>
      </c>
      <c r="C106" s="3">
        <v>264</v>
      </c>
      <c r="D106" s="3"/>
      <c r="E106" s="3">
        <f t="shared" si="51"/>
        <v>231</v>
      </c>
      <c r="F106" s="3">
        <v>223</v>
      </c>
      <c r="G106" s="3">
        <v>8</v>
      </c>
      <c r="H106" s="3"/>
      <c r="I106" s="6">
        <f t="shared" si="52"/>
        <v>100</v>
      </c>
      <c r="J106" s="6">
        <f t="shared" si="53"/>
        <v>53.3</v>
      </c>
      <c r="K106" s="6"/>
      <c r="L106" s="6">
        <f t="shared" si="33"/>
        <v>46.7</v>
      </c>
      <c r="M106" s="6">
        <f t="shared" si="34"/>
        <v>45.1</v>
      </c>
      <c r="N106" s="6">
        <f t="shared" si="35"/>
        <v>1.6</v>
      </c>
    </row>
    <row r="107" spans="1:14" ht="10.8" customHeight="1" x14ac:dyDescent="0.2">
      <c r="A107" s="42"/>
      <c r="B107" s="3"/>
      <c r="C107" s="3"/>
      <c r="D107" s="3"/>
      <c r="E107" s="3"/>
      <c r="F107" s="3"/>
      <c r="G107" s="3"/>
      <c r="H107" s="3"/>
      <c r="I107" s="6"/>
      <c r="J107" s="6"/>
      <c r="K107" s="6"/>
      <c r="L107" s="6"/>
      <c r="M107" s="6"/>
      <c r="N107" s="6"/>
    </row>
    <row r="108" spans="1:14" x14ac:dyDescent="0.2">
      <c r="A108" s="52" t="s">
        <v>121</v>
      </c>
      <c r="B108" s="7"/>
      <c r="C108" s="8"/>
      <c r="D108" s="8"/>
      <c r="E108" s="7"/>
      <c r="I108" s="7"/>
      <c r="J108" s="7"/>
      <c r="K108" s="7"/>
      <c r="L108" s="6"/>
      <c r="M108" s="6"/>
      <c r="N108" s="6"/>
    </row>
    <row r="109" spans="1:14" ht="10.8" customHeight="1" x14ac:dyDescent="0.2">
      <c r="A109" s="42" t="s">
        <v>8</v>
      </c>
      <c r="B109" s="3">
        <f t="shared" ref="B109:B117" si="54">SUM(C109:E109)</f>
        <v>492</v>
      </c>
      <c r="C109" s="3">
        <v>52</v>
      </c>
      <c r="D109" s="3"/>
      <c r="E109" s="3">
        <f t="shared" ref="E109:E117" si="55">SUM(F109:G109)</f>
        <v>440</v>
      </c>
      <c r="F109" s="3">
        <v>440</v>
      </c>
      <c r="G109" s="3">
        <v>0</v>
      </c>
      <c r="H109" s="3"/>
      <c r="I109" s="6">
        <f t="shared" ref="I109:I117" si="56">SUM(J109,L109)</f>
        <v>100</v>
      </c>
      <c r="J109" s="6">
        <f>ROUND((C109/$B109)*100,1)</f>
        <v>10.6</v>
      </c>
      <c r="K109" s="6"/>
      <c r="L109" s="6">
        <f t="shared" si="33"/>
        <v>89.4</v>
      </c>
      <c r="M109" s="6">
        <f t="shared" si="34"/>
        <v>89.4</v>
      </c>
      <c r="N109" s="6">
        <f t="shared" si="35"/>
        <v>0</v>
      </c>
    </row>
    <row r="110" spans="1:14" ht="10.8" customHeight="1" x14ac:dyDescent="0.2">
      <c r="A110" s="42" t="s">
        <v>7</v>
      </c>
      <c r="B110" s="3">
        <f t="shared" si="54"/>
        <v>492</v>
      </c>
      <c r="C110" s="3">
        <v>3</v>
      </c>
      <c r="D110" s="3"/>
      <c r="E110" s="3">
        <f t="shared" si="55"/>
        <v>489</v>
      </c>
      <c r="F110" s="3">
        <v>489</v>
      </c>
      <c r="G110" s="3">
        <v>0</v>
      </c>
      <c r="H110" s="3"/>
      <c r="I110" s="6">
        <f t="shared" si="56"/>
        <v>100</v>
      </c>
      <c r="J110" s="6">
        <f t="shared" ref="J110:J117" si="57">ROUND((C110/$B110)*100,1)</f>
        <v>0.6</v>
      </c>
      <c r="K110" s="6"/>
      <c r="L110" s="6">
        <f t="shared" si="33"/>
        <v>99.4</v>
      </c>
      <c r="M110" s="6">
        <f t="shared" si="34"/>
        <v>99.4</v>
      </c>
      <c r="N110" s="6">
        <f t="shared" si="35"/>
        <v>0</v>
      </c>
    </row>
    <row r="111" spans="1:14" ht="10.8" customHeight="1" x14ac:dyDescent="0.2">
      <c r="A111" s="42" t="s">
        <v>6</v>
      </c>
      <c r="B111" s="3">
        <f t="shared" si="54"/>
        <v>492</v>
      </c>
      <c r="C111" s="3">
        <v>237</v>
      </c>
      <c r="D111" s="3"/>
      <c r="E111" s="3">
        <f t="shared" si="55"/>
        <v>255</v>
      </c>
      <c r="F111" s="3">
        <v>255</v>
      </c>
      <c r="G111" s="3">
        <v>0</v>
      </c>
      <c r="H111" s="3"/>
      <c r="I111" s="6">
        <f t="shared" si="56"/>
        <v>100</v>
      </c>
      <c r="J111" s="6">
        <f t="shared" si="57"/>
        <v>48.2</v>
      </c>
      <c r="K111" s="6"/>
      <c r="L111" s="6">
        <f t="shared" si="33"/>
        <v>51.8</v>
      </c>
      <c r="M111" s="6">
        <f t="shared" si="34"/>
        <v>51.8</v>
      </c>
      <c r="N111" s="6">
        <f t="shared" si="35"/>
        <v>0</v>
      </c>
    </row>
    <row r="112" spans="1:14" ht="10.8" customHeight="1" x14ac:dyDescent="0.2">
      <c r="A112" s="42" t="s">
        <v>5</v>
      </c>
      <c r="B112" s="3">
        <f t="shared" si="54"/>
        <v>492</v>
      </c>
      <c r="C112" s="3">
        <v>420</v>
      </c>
      <c r="D112" s="3"/>
      <c r="E112" s="3">
        <f t="shared" si="55"/>
        <v>72</v>
      </c>
      <c r="F112" s="3">
        <v>72</v>
      </c>
      <c r="G112" s="3">
        <v>0</v>
      </c>
      <c r="H112" s="3"/>
      <c r="I112" s="6">
        <f t="shared" si="56"/>
        <v>100</v>
      </c>
      <c r="J112" s="6">
        <f t="shared" si="57"/>
        <v>85.4</v>
      </c>
      <c r="K112" s="6"/>
      <c r="L112" s="6">
        <f t="shared" si="33"/>
        <v>14.6</v>
      </c>
      <c r="M112" s="6">
        <f t="shared" si="34"/>
        <v>14.6</v>
      </c>
      <c r="N112" s="6">
        <f t="shared" si="35"/>
        <v>0</v>
      </c>
    </row>
    <row r="113" spans="1:14" ht="10.8" customHeight="1" x14ac:dyDescent="0.2">
      <c r="A113" s="42" t="s">
        <v>4</v>
      </c>
      <c r="B113" s="3">
        <f t="shared" si="54"/>
        <v>492</v>
      </c>
      <c r="C113" s="3">
        <v>180</v>
      </c>
      <c r="D113" s="3"/>
      <c r="E113" s="3">
        <f t="shared" si="55"/>
        <v>312</v>
      </c>
      <c r="F113" s="3">
        <v>312</v>
      </c>
      <c r="G113" s="3">
        <v>0</v>
      </c>
      <c r="H113" s="3"/>
      <c r="I113" s="6">
        <f t="shared" si="56"/>
        <v>100</v>
      </c>
      <c r="J113" s="6">
        <f t="shared" si="57"/>
        <v>36.6</v>
      </c>
      <c r="K113" s="6"/>
      <c r="L113" s="6">
        <f t="shared" si="33"/>
        <v>63.4</v>
      </c>
      <c r="M113" s="6">
        <f t="shared" si="34"/>
        <v>63.4</v>
      </c>
      <c r="N113" s="6">
        <f t="shared" si="35"/>
        <v>0</v>
      </c>
    </row>
    <row r="114" spans="1:14" ht="10.8" customHeight="1" x14ac:dyDescent="0.2">
      <c r="A114" s="42" t="s">
        <v>3</v>
      </c>
      <c r="B114" s="3">
        <f t="shared" si="54"/>
        <v>492</v>
      </c>
      <c r="C114" s="3">
        <v>95</v>
      </c>
      <c r="D114" s="3"/>
      <c r="E114" s="3">
        <f t="shared" si="55"/>
        <v>397</v>
      </c>
      <c r="F114" s="3">
        <v>397</v>
      </c>
      <c r="G114" s="3">
        <v>0</v>
      </c>
      <c r="H114" s="3"/>
      <c r="I114" s="6">
        <f t="shared" si="56"/>
        <v>100</v>
      </c>
      <c r="J114" s="6">
        <f t="shared" si="57"/>
        <v>19.3</v>
      </c>
      <c r="K114" s="6"/>
      <c r="L114" s="6">
        <f t="shared" si="33"/>
        <v>80.7</v>
      </c>
      <c r="M114" s="6">
        <f t="shared" si="34"/>
        <v>80.7</v>
      </c>
      <c r="N114" s="6">
        <f t="shared" si="35"/>
        <v>0</v>
      </c>
    </row>
    <row r="115" spans="1:14" ht="10.8" customHeight="1" x14ac:dyDescent="0.2">
      <c r="A115" s="42" t="s">
        <v>2</v>
      </c>
      <c r="B115" s="3">
        <f t="shared" si="54"/>
        <v>492</v>
      </c>
      <c r="C115" s="3">
        <v>91</v>
      </c>
      <c r="D115" s="3"/>
      <c r="E115" s="3">
        <f t="shared" si="55"/>
        <v>401</v>
      </c>
      <c r="F115" s="3">
        <v>401</v>
      </c>
      <c r="G115" s="3">
        <v>0</v>
      </c>
      <c r="H115" s="3"/>
      <c r="I115" s="6">
        <f t="shared" si="56"/>
        <v>100</v>
      </c>
      <c r="J115" s="6">
        <f t="shared" si="57"/>
        <v>18.5</v>
      </c>
      <c r="K115" s="6"/>
      <c r="L115" s="6">
        <f t="shared" si="33"/>
        <v>81.5</v>
      </c>
      <c r="M115" s="6">
        <f t="shared" si="34"/>
        <v>81.5</v>
      </c>
      <c r="N115" s="6">
        <f t="shared" si="35"/>
        <v>0</v>
      </c>
    </row>
    <row r="116" spans="1:14" ht="10.8" customHeight="1" x14ac:dyDescent="0.2">
      <c r="A116" s="42" t="s">
        <v>1</v>
      </c>
      <c r="B116" s="3">
        <f t="shared" si="54"/>
        <v>492</v>
      </c>
      <c r="C116" s="3">
        <v>91</v>
      </c>
      <c r="D116" s="3"/>
      <c r="E116" s="3">
        <f t="shared" si="55"/>
        <v>401</v>
      </c>
      <c r="F116" s="3">
        <v>401</v>
      </c>
      <c r="G116" s="3">
        <v>0</v>
      </c>
      <c r="H116" s="3"/>
      <c r="I116" s="6">
        <f t="shared" si="56"/>
        <v>100</v>
      </c>
      <c r="J116" s="6">
        <f t="shared" si="57"/>
        <v>18.5</v>
      </c>
      <c r="K116" s="6"/>
      <c r="L116" s="6">
        <f t="shared" ref="L116:L179" si="58">SUM(M116:N116)</f>
        <v>81.5</v>
      </c>
      <c r="M116" s="6">
        <f t="shared" ref="M116:M179" si="59">ROUND((F116/$B116)*100,1)</f>
        <v>81.5</v>
      </c>
      <c r="N116" s="6">
        <f t="shared" ref="N116:N179" si="60">ROUND((G116/$B116)*100,1)</f>
        <v>0</v>
      </c>
    </row>
    <row r="117" spans="1:14" ht="10.8" customHeight="1" x14ac:dyDescent="0.2">
      <c r="A117" s="42" t="s">
        <v>0</v>
      </c>
      <c r="B117" s="3">
        <f t="shared" si="54"/>
        <v>492</v>
      </c>
      <c r="C117" s="3">
        <v>397</v>
      </c>
      <c r="D117" s="3"/>
      <c r="E117" s="3">
        <f t="shared" si="55"/>
        <v>95</v>
      </c>
      <c r="F117" s="3">
        <v>95</v>
      </c>
      <c r="G117" s="3">
        <v>0</v>
      </c>
      <c r="H117" s="3"/>
      <c r="I117" s="6">
        <f t="shared" si="56"/>
        <v>100</v>
      </c>
      <c r="J117" s="6">
        <f t="shared" si="57"/>
        <v>80.7</v>
      </c>
      <c r="K117" s="6"/>
      <c r="L117" s="6">
        <f t="shared" si="58"/>
        <v>19.3</v>
      </c>
      <c r="M117" s="6">
        <f t="shared" si="59"/>
        <v>19.3</v>
      </c>
      <c r="N117" s="6">
        <f t="shared" si="60"/>
        <v>0</v>
      </c>
    </row>
    <row r="118" spans="1:14" x14ac:dyDescent="0.2">
      <c r="A118" s="42"/>
      <c r="L118" s="6"/>
      <c r="M118" s="6"/>
      <c r="N118" s="6"/>
    </row>
    <row r="119" spans="1:14" x14ac:dyDescent="0.2">
      <c r="A119" s="52" t="s">
        <v>122</v>
      </c>
      <c r="B119" s="7"/>
      <c r="C119" s="8"/>
      <c r="D119" s="8"/>
      <c r="E119" s="7"/>
      <c r="I119" s="7"/>
      <c r="J119" s="7"/>
      <c r="K119" s="7"/>
      <c r="L119" s="6"/>
      <c r="M119" s="6"/>
      <c r="N119" s="6"/>
    </row>
    <row r="120" spans="1:14" ht="10.8" customHeight="1" x14ac:dyDescent="0.2">
      <c r="A120" s="42" t="s">
        <v>8</v>
      </c>
      <c r="B120" s="3">
        <f t="shared" ref="B120:B128" si="61">SUM(C120:E120)</f>
        <v>540</v>
      </c>
      <c r="C120" s="3">
        <v>20</v>
      </c>
      <c r="D120" s="3"/>
      <c r="E120" s="3">
        <f t="shared" ref="E120:E128" si="62">SUM(F120:G120)</f>
        <v>520</v>
      </c>
      <c r="F120" s="3">
        <v>507</v>
      </c>
      <c r="G120" s="3">
        <v>13</v>
      </c>
      <c r="H120" s="3"/>
      <c r="I120" s="6">
        <f t="shared" ref="I120:I128" si="63">SUM(J120,L120)</f>
        <v>100.00000000000001</v>
      </c>
      <c r="J120" s="6">
        <f>ROUND((C120/$B120)*100,1)</f>
        <v>3.7</v>
      </c>
      <c r="K120" s="6"/>
      <c r="L120" s="6">
        <f t="shared" si="58"/>
        <v>96.300000000000011</v>
      </c>
      <c r="M120" s="6">
        <f t="shared" si="59"/>
        <v>93.9</v>
      </c>
      <c r="N120" s="6">
        <f t="shared" si="60"/>
        <v>2.4</v>
      </c>
    </row>
    <row r="121" spans="1:14" ht="10.8" customHeight="1" x14ac:dyDescent="0.2">
      <c r="A121" s="42" t="s">
        <v>7</v>
      </c>
      <c r="B121" s="3">
        <f t="shared" si="61"/>
        <v>540</v>
      </c>
      <c r="C121" s="3">
        <v>10</v>
      </c>
      <c r="D121" s="3"/>
      <c r="E121" s="3">
        <f t="shared" si="62"/>
        <v>530</v>
      </c>
      <c r="F121" s="3">
        <v>477</v>
      </c>
      <c r="G121" s="3">
        <v>53</v>
      </c>
      <c r="H121" s="3"/>
      <c r="I121" s="6">
        <f t="shared" si="63"/>
        <v>100</v>
      </c>
      <c r="J121" s="6">
        <f t="shared" ref="J121:J128" si="64">ROUND((C121/$B121)*100,1)</f>
        <v>1.9</v>
      </c>
      <c r="K121" s="6"/>
      <c r="L121" s="6">
        <f t="shared" si="58"/>
        <v>98.1</v>
      </c>
      <c r="M121" s="6">
        <f t="shared" si="59"/>
        <v>88.3</v>
      </c>
      <c r="N121" s="6">
        <f t="shared" si="60"/>
        <v>9.8000000000000007</v>
      </c>
    </row>
    <row r="122" spans="1:14" ht="10.8" customHeight="1" x14ac:dyDescent="0.2">
      <c r="A122" s="42" t="s">
        <v>6</v>
      </c>
      <c r="B122" s="3">
        <f t="shared" si="61"/>
        <v>540</v>
      </c>
      <c r="C122" s="3">
        <v>408</v>
      </c>
      <c r="D122" s="3"/>
      <c r="E122" s="3">
        <f t="shared" si="62"/>
        <v>132</v>
      </c>
      <c r="F122" s="3">
        <v>130</v>
      </c>
      <c r="G122" s="3">
        <v>2</v>
      </c>
      <c r="H122" s="3"/>
      <c r="I122" s="6">
        <f t="shared" si="63"/>
        <v>100</v>
      </c>
      <c r="J122" s="6">
        <f>ROUNDDOWN((C122/$B122)*100,1)</f>
        <v>75.5</v>
      </c>
      <c r="K122" s="6"/>
      <c r="L122" s="6">
        <f t="shared" si="58"/>
        <v>24.5</v>
      </c>
      <c r="M122" s="6">
        <f t="shared" si="59"/>
        <v>24.1</v>
      </c>
      <c r="N122" s="6">
        <f t="shared" si="60"/>
        <v>0.4</v>
      </c>
    </row>
    <row r="123" spans="1:14" ht="10.8" customHeight="1" x14ac:dyDescent="0.2">
      <c r="A123" s="42" t="s">
        <v>5</v>
      </c>
      <c r="B123" s="3">
        <f t="shared" si="61"/>
        <v>540</v>
      </c>
      <c r="C123" s="3">
        <v>390</v>
      </c>
      <c r="D123" s="3"/>
      <c r="E123" s="3">
        <f t="shared" si="62"/>
        <v>150</v>
      </c>
      <c r="F123" s="3">
        <v>145</v>
      </c>
      <c r="G123" s="3">
        <v>5</v>
      </c>
      <c r="H123" s="3"/>
      <c r="I123" s="6">
        <f t="shared" si="63"/>
        <v>100</v>
      </c>
      <c r="J123" s="6">
        <f t="shared" si="64"/>
        <v>72.2</v>
      </c>
      <c r="K123" s="6"/>
      <c r="L123" s="6">
        <f t="shared" si="58"/>
        <v>27.799999999999997</v>
      </c>
      <c r="M123" s="6">
        <f t="shared" si="59"/>
        <v>26.9</v>
      </c>
      <c r="N123" s="6">
        <f t="shared" si="60"/>
        <v>0.9</v>
      </c>
    </row>
    <row r="124" spans="1:14" ht="10.8" customHeight="1" x14ac:dyDescent="0.2">
      <c r="A124" s="42" t="s">
        <v>4</v>
      </c>
      <c r="B124" s="3">
        <f t="shared" si="61"/>
        <v>540</v>
      </c>
      <c r="C124" s="3">
        <v>269</v>
      </c>
      <c r="D124" s="3"/>
      <c r="E124" s="3">
        <f t="shared" si="62"/>
        <v>271</v>
      </c>
      <c r="F124" s="3">
        <v>263</v>
      </c>
      <c r="G124" s="3">
        <v>8</v>
      </c>
      <c r="H124" s="3"/>
      <c r="I124" s="6">
        <f t="shared" si="63"/>
        <v>100</v>
      </c>
      <c r="J124" s="6">
        <f t="shared" si="64"/>
        <v>49.8</v>
      </c>
      <c r="K124" s="6"/>
      <c r="L124" s="6">
        <f t="shared" si="58"/>
        <v>50.2</v>
      </c>
      <c r="M124" s="6">
        <f t="shared" si="59"/>
        <v>48.7</v>
      </c>
      <c r="N124" s="6">
        <f t="shared" si="60"/>
        <v>1.5</v>
      </c>
    </row>
    <row r="125" spans="1:14" ht="10.8" customHeight="1" x14ac:dyDescent="0.2">
      <c r="A125" s="42" t="s">
        <v>3</v>
      </c>
      <c r="B125" s="3">
        <f t="shared" si="61"/>
        <v>540</v>
      </c>
      <c r="C125" s="3">
        <v>310</v>
      </c>
      <c r="D125" s="3"/>
      <c r="E125" s="3">
        <f t="shared" si="62"/>
        <v>230</v>
      </c>
      <c r="F125" s="3">
        <v>228</v>
      </c>
      <c r="G125" s="3">
        <v>2</v>
      </c>
      <c r="H125" s="3"/>
      <c r="I125" s="6">
        <f t="shared" si="63"/>
        <v>100</v>
      </c>
      <c r="J125" s="6">
        <f t="shared" si="64"/>
        <v>57.4</v>
      </c>
      <c r="K125" s="6"/>
      <c r="L125" s="6">
        <f t="shared" si="58"/>
        <v>42.6</v>
      </c>
      <c r="M125" s="6">
        <f t="shared" si="59"/>
        <v>42.2</v>
      </c>
      <c r="N125" s="6">
        <f t="shared" si="60"/>
        <v>0.4</v>
      </c>
    </row>
    <row r="126" spans="1:14" ht="10.8" customHeight="1" x14ac:dyDescent="0.2">
      <c r="A126" s="42" t="s">
        <v>2</v>
      </c>
      <c r="B126" s="3">
        <f t="shared" si="61"/>
        <v>540</v>
      </c>
      <c r="C126" s="3">
        <v>129</v>
      </c>
      <c r="D126" s="3"/>
      <c r="E126" s="3">
        <f t="shared" si="62"/>
        <v>411</v>
      </c>
      <c r="F126" s="3">
        <v>406</v>
      </c>
      <c r="G126" s="3">
        <v>5</v>
      </c>
      <c r="H126" s="3"/>
      <c r="I126" s="6">
        <f t="shared" si="63"/>
        <v>100</v>
      </c>
      <c r="J126" s="6">
        <f t="shared" si="64"/>
        <v>23.9</v>
      </c>
      <c r="K126" s="6"/>
      <c r="L126" s="6">
        <f t="shared" si="58"/>
        <v>76.100000000000009</v>
      </c>
      <c r="M126" s="6">
        <f t="shared" si="59"/>
        <v>75.2</v>
      </c>
      <c r="N126" s="6">
        <f t="shared" si="60"/>
        <v>0.9</v>
      </c>
    </row>
    <row r="127" spans="1:14" ht="10.8" customHeight="1" x14ac:dyDescent="0.2">
      <c r="A127" s="42" t="s">
        <v>1</v>
      </c>
      <c r="B127" s="3">
        <f t="shared" si="61"/>
        <v>540</v>
      </c>
      <c r="C127" s="3">
        <v>58</v>
      </c>
      <c r="D127" s="3"/>
      <c r="E127" s="3">
        <f t="shared" si="62"/>
        <v>482</v>
      </c>
      <c r="F127" s="3">
        <v>444</v>
      </c>
      <c r="G127" s="3">
        <v>38</v>
      </c>
      <c r="H127" s="3"/>
      <c r="I127" s="6">
        <f t="shared" si="63"/>
        <v>100</v>
      </c>
      <c r="J127" s="6">
        <f>ROUNDUP((C127/$B127)*100,1)</f>
        <v>10.799999999999999</v>
      </c>
      <c r="K127" s="6"/>
      <c r="L127" s="6">
        <f t="shared" si="58"/>
        <v>89.2</v>
      </c>
      <c r="M127" s="6">
        <f t="shared" si="59"/>
        <v>82.2</v>
      </c>
      <c r="N127" s="6">
        <f t="shared" si="60"/>
        <v>7</v>
      </c>
    </row>
    <row r="128" spans="1:14" ht="10.8" customHeight="1" x14ac:dyDescent="0.2">
      <c r="A128" s="42" t="s">
        <v>0</v>
      </c>
      <c r="B128" s="3">
        <f t="shared" si="61"/>
        <v>540</v>
      </c>
      <c r="C128" s="3">
        <v>332</v>
      </c>
      <c r="D128" s="3"/>
      <c r="E128" s="3">
        <f t="shared" si="62"/>
        <v>208</v>
      </c>
      <c r="F128" s="3">
        <v>206</v>
      </c>
      <c r="G128" s="3">
        <v>2</v>
      </c>
      <c r="H128" s="3"/>
      <c r="I128" s="6">
        <f t="shared" si="63"/>
        <v>100</v>
      </c>
      <c r="J128" s="6">
        <f t="shared" si="64"/>
        <v>61.5</v>
      </c>
      <c r="K128" s="6"/>
      <c r="L128" s="6">
        <f t="shared" si="58"/>
        <v>38.5</v>
      </c>
      <c r="M128" s="6">
        <f t="shared" si="59"/>
        <v>38.1</v>
      </c>
      <c r="N128" s="6">
        <f t="shared" si="60"/>
        <v>0.4</v>
      </c>
    </row>
    <row r="129" spans="1:14" ht="10.8" customHeight="1" x14ac:dyDescent="0.2">
      <c r="A129" s="42"/>
      <c r="B129" s="3"/>
      <c r="C129" s="3"/>
      <c r="D129" s="3"/>
      <c r="E129" s="3"/>
      <c r="F129" s="3"/>
      <c r="G129" s="3"/>
      <c r="H129" s="3"/>
      <c r="I129" s="6"/>
      <c r="J129" s="6"/>
      <c r="K129" s="6"/>
      <c r="L129" s="6"/>
      <c r="M129" s="6"/>
      <c r="N129" s="6"/>
    </row>
    <row r="130" spans="1:14" x14ac:dyDescent="0.2">
      <c r="A130" s="52" t="s">
        <v>123</v>
      </c>
      <c r="B130" s="7"/>
      <c r="C130" s="8"/>
      <c r="D130" s="8"/>
      <c r="E130" s="7"/>
      <c r="I130" s="7"/>
      <c r="J130" s="7"/>
      <c r="K130" s="7"/>
      <c r="L130" s="6"/>
      <c r="M130" s="6"/>
      <c r="N130" s="6"/>
    </row>
    <row r="131" spans="1:14" ht="10.8" customHeight="1" x14ac:dyDescent="0.2">
      <c r="A131" s="42" t="s">
        <v>8</v>
      </c>
      <c r="B131" s="3">
        <f t="shared" ref="B131:B139" si="65">SUM(C131:E131)</f>
        <v>501</v>
      </c>
      <c r="C131" s="3">
        <v>7</v>
      </c>
      <c r="D131" s="3"/>
      <c r="E131" s="3">
        <f t="shared" ref="E131:E139" si="66">SUM(F131:G131)</f>
        <v>494</v>
      </c>
      <c r="F131" s="3">
        <v>378</v>
      </c>
      <c r="G131" s="3">
        <v>116</v>
      </c>
      <c r="H131" s="3"/>
      <c r="I131" s="6">
        <f t="shared" ref="I131:I139" si="67">SUM(J131,L131)</f>
        <v>100.00000000000001</v>
      </c>
      <c r="J131" s="6">
        <f>ROUND((C131/$B131)*100,1)</f>
        <v>1.4</v>
      </c>
      <c r="K131" s="6"/>
      <c r="L131" s="6">
        <f t="shared" si="58"/>
        <v>98.600000000000009</v>
      </c>
      <c r="M131" s="6">
        <f t="shared" si="59"/>
        <v>75.400000000000006</v>
      </c>
      <c r="N131" s="6">
        <f t="shared" si="60"/>
        <v>23.2</v>
      </c>
    </row>
    <row r="132" spans="1:14" ht="10.8" customHeight="1" x14ac:dyDescent="0.2">
      <c r="A132" s="42" t="s">
        <v>7</v>
      </c>
      <c r="B132" s="3">
        <f t="shared" si="65"/>
        <v>501</v>
      </c>
      <c r="C132" s="3">
        <v>6</v>
      </c>
      <c r="D132" s="3"/>
      <c r="E132" s="3">
        <f t="shared" si="66"/>
        <v>495</v>
      </c>
      <c r="F132" s="3">
        <v>344</v>
      </c>
      <c r="G132" s="3">
        <v>151</v>
      </c>
      <c r="H132" s="3"/>
      <c r="I132" s="6">
        <f t="shared" si="67"/>
        <v>100.00000000000001</v>
      </c>
      <c r="J132" s="6">
        <f t="shared" ref="J132:J139" si="68">ROUND((C132/$B132)*100,1)</f>
        <v>1.2</v>
      </c>
      <c r="K132" s="6"/>
      <c r="L132" s="6">
        <f t="shared" si="58"/>
        <v>98.800000000000011</v>
      </c>
      <c r="M132" s="6">
        <f t="shared" si="59"/>
        <v>68.7</v>
      </c>
      <c r="N132" s="6">
        <f t="shared" si="60"/>
        <v>30.1</v>
      </c>
    </row>
    <row r="133" spans="1:14" ht="10.8" customHeight="1" x14ac:dyDescent="0.2">
      <c r="A133" s="42" t="s">
        <v>6</v>
      </c>
      <c r="B133" s="3">
        <f t="shared" si="65"/>
        <v>501</v>
      </c>
      <c r="C133" s="3">
        <v>121</v>
      </c>
      <c r="D133" s="3"/>
      <c r="E133" s="3">
        <f t="shared" si="66"/>
        <v>380</v>
      </c>
      <c r="F133" s="3">
        <v>372</v>
      </c>
      <c r="G133" s="3">
        <v>8</v>
      </c>
      <c r="H133" s="3"/>
      <c r="I133" s="6">
        <f t="shared" si="67"/>
        <v>100</v>
      </c>
      <c r="J133" s="6">
        <f>ROUNDDOWN((C133/$B133)*100,1)</f>
        <v>24.1</v>
      </c>
      <c r="K133" s="6"/>
      <c r="L133" s="6">
        <f t="shared" si="58"/>
        <v>75.899999999999991</v>
      </c>
      <c r="M133" s="6">
        <f t="shared" si="59"/>
        <v>74.3</v>
      </c>
      <c r="N133" s="6">
        <f t="shared" si="60"/>
        <v>1.6</v>
      </c>
    </row>
    <row r="134" spans="1:14" ht="10.8" customHeight="1" x14ac:dyDescent="0.2">
      <c r="A134" s="42" t="s">
        <v>5</v>
      </c>
      <c r="B134" s="3">
        <f t="shared" si="65"/>
        <v>501</v>
      </c>
      <c r="C134" s="3">
        <v>458</v>
      </c>
      <c r="D134" s="3"/>
      <c r="E134" s="3">
        <f t="shared" si="66"/>
        <v>43</v>
      </c>
      <c r="F134" s="3">
        <v>42</v>
      </c>
      <c r="G134" s="3">
        <v>1</v>
      </c>
      <c r="H134" s="3"/>
      <c r="I134" s="6">
        <f t="shared" si="67"/>
        <v>100</v>
      </c>
      <c r="J134" s="6">
        <f t="shared" si="68"/>
        <v>91.4</v>
      </c>
      <c r="K134" s="6"/>
      <c r="L134" s="6">
        <f t="shared" si="58"/>
        <v>8.6</v>
      </c>
      <c r="M134" s="6">
        <f t="shared" si="59"/>
        <v>8.4</v>
      </c>
      <c r="N134" s="6">
        <f t="shared" si="60"/>
        <v>0.2</v>
      </c>
    </row>
    <row r="135" spans="1:14" ht="10.8" customHeight="1" x14ac:dyDescent="0.2">
      <c r="A135" s="42" t="s">
        <v>4</v>
      </c>
      <c r="B135" s="3">
        <f t="shared" si="65"/>
        <v>501</v>
      </c>
      <c r="C135" s="3">
        <v>40</v>
      </c>
      <c r="D135" s="3"/>
      <c r="E135" s="3">
        <f t="shared" si="66"/>
        <v>461</v>
      </c>
      <c r="F135" s="3">
        <v>359</v>
      </c>
      <c r="G135" s="3">
        <v>102</v>
      </c>
      <c r="H135" s="3"/>
      <c r="I135" s="6">
        <f t="shared" si="67"/>
        <v>100</v>
      </c>
      <c r="J135" s="6">
        <f>ROUNDDOWN((C135/$B135)*100,1)</f>
        <v>7.9</v>
      </c>
      <c r="K135" s="6"/>
      <c r="L135" s="6">
        <f t="shared" si="58"/>
        <v>92.1</v>
      </c>
      <c r="M135" s="6">
        <f t="shared" si="59"/>
        <v>71.7</v>
      </c>
      <c r="N135" s="6">
        <f t="shared" si="60"/>
        <v>20.399999999999999</v>
      </c>
    </row>
    <row r="136" spans="1:14" ht="10.8" customHeight="1" x14ac:dyDescent="0.2">
      <c r="A136" s="42" t="s">
        <v>3</v>
      </c>
      <c r="B136" s="3">
        <f t="shared" si="65"/>
        <v>501</v>
      </c>
      <c r="C136" s="3">
        <v>482</v>
      </c>
      <c r="D136" s="3"/>
      <c r="E136" s="3">
        <f t="shared" si="66"/>
        <v>19</v>
      </c>
      <c r="F136" s="3">
        <v>19</v>
      </c>
      <c r="G136" s="3">
        <v>0</v>
      </c>
      <c r="H136" s="3"/>
      <c r="I136" s="6">
        <f t="shared" si="67"/>
        <v>100</v>
      </c>
      <c r="J136" s="6">
        <f t="shared" si="68"/>
        <v>96.2</v>
      </c>
      <c r="K136" s="6"/>
      <c r="L136" s="6">
        <f t="shared" si="58"/>
        <v>3.8</v>
      </c>
      <c r="M136" s="6">
        <f t="shared" si="59"/>
        <v>3.8</v>
      </c>
      <c r="N136" s="6">
        <f t="shared" si="60"/>
        <v>0</v>
      </c>
    </row>
    <row r="137" spans="1:14" ht="10.8" customHeight="1" x14ac:dyDescent="0.2">
      <c r="A137" s="42" t="s">
        <v>2</v>
      </c>
      <c r="B137" s="3">
        <f t="shared" si="65"/>
        <v>501</v>
      </c>
      <c r="C137" s="3">
        <v>447</v>
      </c>
      <c r="D137" s="3"/>
      <c r="E137" s="3">
        <f t="shared" si="66"/>
        <v>54</v>
      </c>
      <c r="F137" s="3">
        <v>54</v>
      </c>
      <c r="G137" s="3">
        <v>0</v>
      </c>
      <c r="H137" s="3"/>
      <c r="I137" s="6">
        <f t="shared" si="67"/>
        <v>100</v>
      </c>
      <c r="J137" s="6">
        <f t="shared" si="68"/>
        <v>89.2</v>
      </c>
      <c r="K137" s="6"/>
      <c r="L137" s="6">
        <f t="shared" si="58"/>
        <v>10.8</v>
      </c>
      <c r="M137" s="6">
        <f t="shared" si="59"/>
        <v>10.8</v>
      </c>
      <c r="N137" s="6">
        <f t="shared" si="60"/>
        <v>0</v>
      </c>
    </row>
    <row r="138" spans="1:14" ht="10.8" customHeight="1" x14ac:dyDescent="0.2">
      <c r="A138" s="42" t="s">
        <v>1</v>
      </c>
      <c r="B138" s="3">
        <f t="shared" si="65"/>
        <v>501</v>
      </c>
      <c r="C138" s="3">
        <v>255</v>
      </c>
      <c r="D138" s="3"/>
      <c r="E138" s="3">
        <f t="shared" si="66"/>
        <v>246</v>
      </c>
      <c r="F138" s="3">
        <v>230</v>
      </c>
      <c r="G138" s="3">
        <v>16</v>
      </c>
      <c r="H138" s="3"/>
      <c r="I138" s="6">
        <f t="shared" si="67"/>
        <v>100</v>
      </c>
      <c r="J138" s="6">
        <f t="shared" si="68"/>
        <v>50.9</v>
      </c>
      <c r="K138" s="6"/>
      <c r="L138" s="6">
        <f t="shared" si="58"/>
        <v>49.1</v>
      </c>
      <c r="M138" s="6">
        <f t="shared" si="59"/>
        <v>45.9</v>
      </c>
      <c r="N138" s="6">
        <f t="shared" si="60"/>
        <v>3.2</v>
      </c>
    </row>
    <row r="139" spans="1:14" ht="10.8" customHeight="1" x14ac:dyDescent="0.2">
      <c r="A139" s="42" t="s">
        <v>0</v>
      </c>
      <c r="B139" s="3">
        <f t="shared" si="65"/>
        <v>501</v>
      </c>
      <c r="C139" s="3">
        <v>478</v>
      </c>
      <c r="D139" s="3"/>
      <c r="E139" s="3">
        <f t="shared" si="66"/>
        <v>23</v>
      </c>
      <c r="F139" s="3">
        <v>22</v>
      </c>
      <c r="G139" s="3">
        <v>1</v>
      </c>
      <c r="H139" s="3"/>
      <c r="I139" s="6">
        <f t="shared" si="67"/>
        <v>100</v>
      </c>
      <c r="J139" s="6">
        <f t="shared" si="68"/>
        <v>95.4</v>
      </c>
      <c r="K139" s="6"/>
      <c r="L139" s="6">
        <f t="shared" si="58"/>
        <v>4.6000000000000005</v>
      </c>
      <c r="M139" s="6">
        <f t="shared" si="59"/>
        <v>4.4000000000000004</v>
      </c>
      <c r="N139" s="6">
        <f t="shared" si="60"/>
        <v>0.2</v>
      </c>
    </row>
    <row r="140" spans="1:14" x14ac:dyDescent="0.2">
      <c r="A140" s="42"/>
      <c r="L140" s="6"/>
      <c r="M140" s="6"/>
      <c r="N140" s="6"/>
    </row>
    <row r="141" spans="1:14" x14ac:dyDescent="0.2">
      <c r="A141" s="52" t="s">
        <v>124</v>
      </c>
      <c r="B141" s="7"/>
      <c r="C141" s="8"/>
      <c r="D141" s="8"/>
      <c r="E141" s="7"/>
      <c r="I141" s="7"/>
      <c r="J141" s="7"/>
      <c r="K141" s="7"/>
      <c r="L141" s="6"/>
      <c r="M141" s="6"/>
      <c r="N141" s="6"/>
    </row>
    <row r="142" spans="1:14" ht="10.8" customHeight="1" x14ac:dyDescent="0.2">
      <c r="A142" s="42" t="s">
        <v>8</v>
      </c>
      <c r="B142" s="3">
        <f t="shared" ref="B142:B150" si="69">SUM(C142:E142)</f>
        <v>502</v>
      </c>
      <c r="C142" s="3">
        <v>7</v>
      </c>
      <c r="D142" s="3"/>
      <c r="E142" s="3">
        <f t="shared" ref="E142:E150" si="70">SUM(F142:G142)</f>
        <v>495</v>
      </c>
      <c r="F142" s="3">
        <v>324</v>
      </c>
      <c r="G142" s="3">
        <v>171</v>
      </c>
      <c r="H142" s="3"/>
      <c r="I142" s="6">
        <f t="shared" ref="I142:I150" si="71">SUM(J142,L142)</f>
        <v>100</v>
      </c>
      <c r="J142" s="6">
        <f>ROUND((C142/$B142)*100,1)</f>
        <v>1.4</v>
      </c>
      <c r="K142" s="6"/>
      <c r="L142" s="6">
        <f t="shared" si="58"/>
        <v>98.6</v>
      </c>
      <c r="M142" s="6">
        <f t="shared" si="59"/>
        <v>64.5</v>
      </c>
      <c r="N142" s="6">
        <f t="shared" si="60"/>
        <v>34.1</v>
      </c>
    </row>
    <row r="143" spans="1:14" ht="10.8" customHeight="1" x14ac:dyDescent="0.2">
      <c r="A143" s="42" t="s">
        <v>7</v>
      </c>
      <c r="B143" s="3">
        <f t="shared" si="69"/>
        <v>502</v>
      </c>
      <c r="C143" s="3">
        <v>9</v>
      </c>
      <c r="D143" s="3"/>
      <c r="E143" s="3">
        <f t="shared" si="70"/>
        <v>493</v>
      </c>
      <c r="F143" s="3">
        <v>314</v>
      </c>
      <c r="G143" s="3">
        <v>179</v>
      </c>
      <c r="H143" s="3"/>
      <c r="I143" s="6">
        <f t="shared" si="71"/>
        <v>100</v>
      </c>
      <c r="J143" s="6">
        <f t="shared" ref="J143:J150" si="72">ROUND((C143/$B143)*100,1)</f>
        <v>1.8</v>
      </c>
      <c r="K143" s="6"/>
      <c r="L143" s="6">
        <f t="shared" si="58"/>
        <v>98.2</v>
      </c>
      <c r="M143" s="6">
        <f t="shared" si="59"/>
        <v>62.5</v>
      </c>
      <c r="N143" s="6">
        <f t="shared" si="60"/>
        <v>35.700000000000003</v>
      </c>
    </row>
    <row r="144" spans="1:14" ht="10.8" customHeight="1" x14ac:dyDescent="0.2">
      <c r="A144" s="42" t="s">
        <v>6</v>
      </c>
      <c r="B144" s="3">
        <f t="shared" si="69"/>
        <v>502</v>
      </c>
      <c r="C144" s="3">
        <v>280</v>
      </c>
      <c r="D144" s="3"/>
      <c r="E144" s="3">
        <f t="shared" si="70"/>
        <v>222</v>
      </c>
      <c r="F144" s="3">
        <v>199</v>
      </c>
      <c r="G144" s="3">
        <v>23</v>
      </c>
      <c r="H144" s="3"/>
      <c r="I144" s="6">
        <f t="shared" si="71"/>
        <v>100</v>
      </c>
      <c r="J144" s="6">
        <f t="shared" si="72"/>
        <v>55.8</v>
      </c>
      <c r="K144" s="6"/>
      <c r="L144" s="6">
        <f t="shared" si="58"/>
        <v>44.2</v>
      </c>
      <c r="M144" s="6">
        <f t="shared" si="59"/>
        <v>39.6</v>
      </c>
      <c r="N144" s="6">
        <f t="shared" si="60"/>
        <v>4.5999999999999996</v>
      </c>
    </row>
    <row r="145" spans="1:14" ht="10.8" customHeight="1" x14ac:dyDescent="0.2">
      <c r="A145" s="42" t="s">
        <v>5</v>
      </c>
      <c r="B145" s="3">
        <f t="shared" si="69"/>
        <v>502</v>
      </c>
      <c r="C145" s="3">
        <v>321</v>
      </c>
      <c r="D145" s="3"/>
      <c r="E145" s="3">
        <f t="shared" si="70"/>
        <v>181</v>
      </c>
      <c r="F145" s="3">
        <v>149</v>
      </c>
      <c r="G145" s="3">
        <v>32</v>
      </c>
      <c r="H145" s="3"/>
      <c r="I145" s="6">
        <f t="shared" si="71"/>
        <v>100</v>
      </c>
      <c r="J145" s="6">
        <f t="shared" si="72"/>
        <v>63.9</v>
      </c>
      <c r="K145" s="6"/>
      <c r="L145" s="6">
        <f t="shared" si="58"/>
        <v>36.1</v>
      </c>
      <c r="M145" s="6">
        <f t="shared" si="59"/>
        <v>29.7</v>
      </c>
      <c r="N145" s="6">
        <f t="shared" si="60"/>
        <v>6.4</v>
      </c>
    </row>
    <row r="146" spans="1:14" ht="10.8" customHeight="1" x14ac:dyDescent="0.2">
      <c r="A146" s="42" t="s">
        <v>4</v>
      </c>
      <c r="B146" s="3">
        <f t="shared" si="69"/>
        <v>502</v>
      </c>
      <c r="C146" s="3">
        <v>133</v>
      </c>
      <c r="D146" s="3"/>
      <c r="E146" s="3">
        <f t="shared" si="70"/>
        <v>369</v>
      </c>
      <c r="F146" s="3">
        <v>269</v>
      </c>
      <c r="G146" s="3">
        <v>100</v>
      </c>
      <c r="H146" s="3"/>
      <c r="I146" s="6">
        <f t="shared" si="71"/>
        <v>100</v>
      </c>
      <c r="J146" s="6">
        <f t="shared" si="72"/>
        <v>26.5</v>
      </c>
      <c r="K146" s="6"/>
      <c r="L146" s="6">
        <f t="shared" si="58"/>
        <v>73.5</v>
      </c>
      <c r="M146" s="6">
        <f t="shared" si="59"/>
        <v>53.6</v>
      </c>
      <c r="N146" s="6">
        <f t="shared" si="60"/>
        <v>19.899999999999999</v>
      </c>
    </row>
    <row r="147" spans="1:14" ht="10.8" customHeight="1" x14ac:dyDescent="0.2">
      <c r="A147" s="42" t="s">
        <v>3</v>
      </c>
      <c r="B147" s="3">
        <f t="shared" si="69"/>
        <v>502</v>
      </c>
      <c r="C147" s="3">
        <v>210</v>
      </c>
      <c r="D147" s="3"/>
      <c r="E147" s="3">
        <f t="shared" si="70"/>
        <v>292</v>
      </c>
      <c r="F147" s="3">
        <v>239</v>
      </c>
      <c r="G147" s="3">
        <v>53</v>
      </c>
      <c r="H147" s="3"/>
      <c r="I147" s="6">
        <f t="shared" si="71"/>
        <v>100</v>
      </c>
      <c r="J147" s="6">
        <f t="shared" si="72"/>
        <v>41.8</v>
      </c>
      <c r="K147" s="6"/>
      <c r="L147" s="6">
        <f t="shared" si="58"/>
        <v>58.2</v>
      </c>
      <c r="M147" s="6">
        <f t="shared" si="59"/>
        <v>47.6</v>
      </c>
      <c r="N147" s="6">
        <f t="shared" si="60"/>
        <v>10.6</v>
      </c>
    </row>
    <row r="148" spans="1:14" ht="10.8" customHeight="1" x14ac:dyDescent="0.2">
      <c r="A148" s="42" t="s">
        <v>2</v>
      </c>
      <c r="B148" s="3">
        <f t="shared" si="69"/>
        <v>502</v>
      </c>
      <c r="C148" s="3">
        <v>229</v>
      </c>
      <c r="D148" s="3"/>
      <c r="E148" s="3">
        <f t="shared" si="70"/>
        <v>273</v>
      </c>
      <c r="F148" s="3">
        <v>225</v>
      </c>
      <c r="G148" s="3">
        <v>48</v>
      </c>
      <c r="H148" s="3"/>
      <c r="I148" s="6">
        <f t="shared" si="71"/>
        <v>100</v>
      </c>
      <c r="J148" s="6">
        <f t="shared" si="72"/>
        <v>45.6</v>
      </c>
      <c r="K148" s="6"/>
      <c r="L148" s="6">
        <f t="shared" si="58"/>
        <v>54.4</v>
      </c>
      <c r="M148" s="6">
        <f t="shared" si="59"/>
        <v>44.8</v>
      </c>
      <c r="N148" s="6">
        <f t="shared" si="60"/>
        <v>9.6</v>
      </c>
    </row>
    <row r="149" spans="1:14" ht="10.8" customHeight="1" x14ac:dyDescent="0.2">
      <c r="A149" s="42" t="s">
        <v>1</v>
      </c>
      <c r="B149" s="3">
        <f t="shared" si="69"/>
        <v>502</v>
      </c>
      <c r="C149" s="3">
        <v>39</v>
      </c>
      <c r="D149" s="3"/>
      <c r="E149" s="3">
        <f t="shared" si="70"/>
        <v>463</v>
      </c>
      <c r="F149" s="3">
        <v>386</v>
      </c>
      <c r="G149" s="3">
        <v>77</v>
      </c>
      <c r="H149" s="3"/>
      <c r="I149" s="6">
        <f t="shared" si="71"/>
        <v>100</v>
      </c>
      <c r="J149" s="6">
        <f t="shared" si="72"/>
        <v>7.8</v>
      </c>
      <c r="K149" s="6"/>
      <c r="L149" s="6">
        <f t="shared" si="58"/>
        <v>92.2</v>
      </c>
      <c r="M149" s="6">
        <f t="shared" si="59"/>
        <v>76.900000000000006</v>
      </c>
      <c r="N149" s="6">
        <f t="shared" si="60"/>
        <v>15.3</v>
      </c>
    </row>
    <row r="150" spans="1:14" ht="10.8" customHeight="1" x14ac:dyDescent="0.2">
      <c r="A150" s="42" t="s">
        <v>0</v>
      </c>
      <c r="B150" s="3">
        <f t="shared" si="69"/>
        <v>502</v>
      </c>
      <c r="C150" s="3">
        <v>355</v>
      </c>
      <c r="D150" s="3"/>
      <c r="E150" s="3">
        <f t="shared" si="70"/>
        <v>147</v>
      </c>
      <c r="F150" s="3">
        <v>126</v>
      </c>
      <c r="G150" s="3">
        <v>21</v>
      </c>
      <c r="H150" s="3"/>
      <c r="I150" s="6">
        <f t="shared" si="71"/>
        <v>100</v>
      </c>
      <c r="J150" s="6">
        <f t="shared" si="72"/>
        <v>70.7</v>
      </c>
      <c r="K150" s="6"/>
      <c r="L150" s="6">
        <f t="shared" si="58"/>
        <v>29.3</v>
      </c>
      <c r="M150" s="6">
        <f t="shared" si="59"/>
        <v>25.1</v>
      </c>
      <c r="N150" s="6">
        <f t="shared" si="60"/>
        <v>4.2</v>
      </c>
    </row>
    <row r="151" spans="1:14" ht="10.8" customHeight="1" x14ac:dyDescent="0.2">
      <c r="A151" s="42"/>
      <c r="B151" s="3"/>
      <c r="C151" s="3"/>
      <c r="D151" s="3"/>
      <c r="E151" s="3"/>
      <c r="F151" s="3"/>
      <c r="G151" s="3"/>
      <c r="H151" s="3"/>
      <c r="I151" s="6"/>
      <c r="J151" s="6"/>
      <c r="K151" s="6"/>
      <c r="L151" s="6"/>
      <c r="M151" s="6"/>
      <c r="N151" s="6"/>
    </row>
    <row r="152" spans="1:14" x14ac:dyDescent="0.2">
      <c r="A152" s="52" t="s">
        <v>125</v>
      </c>
      <c r="B152" s="7"/>
      <c r="C152" s="8"/>
      <c r="D152" s="8"/>
      <c r="E152" s="7"/>
      <c r="I152" s="7"/>
      <c r="J152" s="7"/>
      <c r="K152" s="7"/>
      <c r="L152" s="6"/>
      <c r="M152" s="6"/>
      <c r="N152" s="6"/>
    </row>
    <row r="153" spans="1:14" ht="10.8" customHeight="1" x14ac:dyDescent="0.2">
      <c r="A153" s="42" t="s">
        <v>8</v>
      </c>
      <c r="B153" s="3">
        <f t="shared" ref="B153:B161" si="73">SUM(C153:E153)</f>
        <v>488</v>
      </c>
      <c r="C153" s="3">
        <v>48</v>
      </c>
      <c r="D153" s="3"/>
      <c r="E153" s="3">
        <f t="shared" ref="E153:E161" si="74">SUM(F153:G153)</f>
        <v>440</v>
      </c>
      <c r="F153" s="3">
        <v>381</v>
      </c>
      <c r="G153" s="3">
        <v>59</v>
      </c>
      <c r="H153" s="3"/>
      <c r="I153" s="6">
        <f t="shared" ref="I153:I161" si="75">SUM(J153,L153)</f>
        <v>99.999999999999986</v>
      </c>
      <c r="J153" s="6">
        <f>ROUND((C153/$B153)*100,1)</f>
        <v>9.8000000000000007</v>
      </c>
      <c r="K153" s="6"/>
      <c r="L153" s="6">
        <f t="shared" si="58"/>
        <v>90.199999999999989</v>
      </c>
      <c r="M153" s="6">
        <f t="shared" si="59"/>
        <v>78.099999999999994</v>
      </c>
      <c r="N153" s="6">
        <f t="shared" si="60"/>
        <v>12.1</v>
      </c>
    </row>
    <row r="154" spans="1:14" ht="10.8" customHeight="1" x14ac:dyDescent="0.2">
      <c r="A154" s="42" t="s">
        <v>7</v>
      </c>
      <c r="B154" s="3">
        <f t="shared" si="73"/>
        <v>488</v>
      </c>
      <c r="C154" s="3">
        <v>23</v>
      </c>
      <c r="D154" s="3"/>
      <c r="E154" s="3">
        <f t="shared" si="74"/>
        <v>465</v>
      </c>
      <c r="F154" s="3">
        <v>383</v>
      </c>
      <c r="G154" s="3">
        <v>82</v>
      </c>
      <c r="H154" s="3"/>
      <c r="I154" s="6">
        <f t="shared" si="75"/>
        <v>100</v>
      </c>
      <c r="J154" s="6">
        <f t="shared" ref="J154:J160" si="76">ROUND((C154/$B154)*100,1)</f>
        <v>4.7</v>
      </c>
      <c r="K154" s="6"/>
      <c r="L154" s="6">
        <f t="shared" si="58"/>
        <v>95.3</v>
      </c>
      <c r="M154" s="6">
        <f t="shared" si="59"/>
        <v>78.5</v>
      </c>
      <c r="N154" s="6">
        <f t="shared" si="60"/>
        <v>16.8</v>
      </c>
    </row>
    <row r="155" spans="1:14" ht="10.8" customHeight="1" x14ac:dyDescent="0.2">
      <c r="A155" s="42" t="s">
        <v>6</v>
      </c>
      <c r="B155" s="3">
        <f t="shared" si="73"/>
        <v>488</v>
      </c>
      <c r="C155" s="3">
        <v>125</v>
      </c>
      <c r="D155" s="3"/>
      <c r="E155" s="3">
        <f t="shared" si="74"/>
        <v>363</v>
      </c>
      <c r="F155" s="3">
        <v>319</v>
      </c>
      <c r="G155" s="3">
        <v>44</v>
      </c>
      <c r="H155" s="3"/>
      <c r="I155" s="6">
        <f t="shared" si="75"/>
        <v>100</v>
      </c>
      <c r="J155" s="6">
        <f t="shared" si="76"/>
        <v>25.6</v>
      </c>
      <c r="K155" s="6"/>
      <c r="L155" s="6">
        <f t="shared" si="58"/>
        <v>74.400000000000006</v>
      </c>
      <c r="M155" s="6">
        <f t="shared" si="59"/>
        <v>65.400000000000006</v>
      </c>
      <c r="N155" s="6">
        <f t="shared" si="60"/>
        <v>9</v>
      </c>
    </row>
    <row r="156" spans="1:14" ht="10.8" customHeight="1" x14ac:dyDescent="0.2">
      <c r="A156" s="42" t="s">
        <v>5</v>
      </c>
      <c r="B156" s="3">
        <f t="shared" si="73"/>
        <v>488</v>
      </c>
      <c r="C156" s="3">
        <v>263</v>
      </c>
      <c r="D156" s="3"/>
      <c r="E156" s="3">
        <f t="shared" si="74"/>
        <v>225</v>
      </c>
      <c r="F156" s="3">
        <v>179</v>
      </c>
      <c r="G156" s="3">
        <v>46</v>
      </c>
      <c r="H156" s="3"/>
      <c r="I156" s="6">
        <f t="shared" si="75"/>
        <v>100</v>
      </c>
      <c r="J156" s="6">
        <f t="shared" si="76"/>
        <v>53.9</v>
      </c>
      <c r="K156" s="6"/>
      <c r="L156" s="6">
        <f t="shared" si="58"/>
        <v>46.1</v>
      </c>
      <c r="M156" s="6">
        <f t="shared" si="59"/>
        <v>36.700000000000003</v>
      </c>
      <c r="N156" s="6">
        <f t="shared" si="60"/>
        <v>9.4</v>
      </c>
    </row>
    <row r="157" spans="1:14" ht="10.8" customHeight="1" x14ac:dyDescent="0.2">
      <c r="A157" s="42" t="s">
        <v>4</v>
      </c>
      <c r="B157" s="3">
        <f t="shared" si="73"/>
        <v>488</v>
      </c>
      <c r="C157" s="3">
        <v>182</v>
      </c>
      <c r="D157" s="3"/>
      <c r="E157" s="3">
        <f t="shared" si="74"/>
        <v>306</v>
      </c>
      <c r="F157" s="3">
        <v>264</v>
      </c>
      <c r="G157" s="3">
        <v>42</v>
      </c>
      <c r="H157" s="3"/>
      <c r="I157" s="6">
        <f t="shared" si="75"/>
        <v>100</v>
      </c>
      <c r="J157" s="6">
        <f t="shared" si="76"/>
        <v>37.299999999999997</v>
      </c>
      <c r="K157" s="6"/>
      <c r="L157" s="6">
        <f t="shared" si="58"/>
        <v>62.7</v>
      </c>
      <c r="M157" s="6">
        <f t="shared" si="59"/>
        <v>54.1</v>
      </c>
      <c r="N157" s="6">
        <f t="shared" si="60"/>
        <v>8.6</v>
      </c>
    </row>
    <row r="158" spans="1:14" ht="10.8" customHeight="1" x14ac:dyDescent="0.2">
      <c r="A158" s="42" t="s">
        <v>3</v>
      </c>
      <c r="B158" s="3">
        <f t="shared" si="73"/>
        <v>488</v>
      </c>
      <c r="C158" s="3">
        <v>312</v>
      </c>
      <c r="D158" s="3"/>
      <c r="E158" s="3">
        <f t="shared" si="74"/>
        <v>176</v>
      </c>
      <c r="F158" s="3">
        <v>163</v>
      </c>
      <c r="G158" s="3">
        <v>13</v>
      </c>
      <c r="H158" s="3"/>
      <c r="I158" s="6">
        <f t="shared" si="75"/>
        <v>100</v>
      </c>
      <c r="J158" s="6">
        <f t="shared" si="76"/>
        <v>63.9</v>
      </c>
      <c r="K158" s="6"/>
      <c r="L158" s="6">
        <f t="shared" si="58"/>
        <v>36.1</v>
      </c>
      <c r="M158" s="6">
        <f t="shared" si="59"/>
        <v>33.4</v>
      </c>
      <c r="N158" s="6">
        <f t="shared" si="60"/>
        <v>2.7</v>
      </c>
    </row>
    <row r="159" spans="1:14" ht="10.8" customHeight="1" x14ac:dyDescent="0.2">
      <c r="A159" s="42" t="s">
        <v>2</v>
      </c>
      <c r="B159" s="3">
        <f t="shared" si="73"/>
        <v>488</v>
      </c>
      <c r="C159" s="3">
        <v>210</v>
      </c>
      <c r="D159" s="3"/>
      <c r="E159" s="3">
        <f t="shared" si="74"/>
        <v>278</v>
      </c>
      <c r="F159" s="3">
        <v>242</v>
      </c>
      <c r="G159" s="3">
        <v>36</v>
      </c>
      <c r="H159" s="3"/>
      <c r="I159" s="6">
        <f t="shared" si="75"/>
        <v>100</v>
      </c>
      <c r="J159" s="6">
        <f t="shared" si="76"/>
        <v>43</v>
      </c>
      <c r="K159" s="6"/>
      <c r="L159" s="6">
        <f t="shared" si="58"/>
        <v>57</v>
      </c>
      <c r="M159" s="6">
        <f t="shared" si="59"/>
        <v>49.6</v>
      </c>
      <c r="N159" s="6">
        <f t="shared" si="60"/>
        <v>7.4</v>
      </c>
    </row>
    <row r="160" spans="1:14" ht="10.8" customHeight="1" x14ac:dyDescent="0.2">
      <c r="A160" s="42" t="s">
        <v>1</v>
      </c>
      <c r="B160" s="3">
        <f t="shared" si="73"/>
        <v>488</v>
      </c>
      <c r="C160" s="3">
        <v>54</v>
      </c>
      <c r="D160" s="3"/>
      <c r="E160" s="3">
        <f t="shared" si="74"/>
        <v>434</v>
      </c>
      <c r="F160" s="3">
        <v>395</v>
      </c>
      <c r="G160" s="3">
        <v>39</v>
      </c>
      <c r="H160" s="3"/>
      <c r="I160" s="6">
        <f t="shared" si="75"/>
        <v>100</v>
      </c>
      <c r="J160" s="6">
        <f t="shared" si="76"/>
        <v>11.1</v>
      </c>
      <c r="K160" s="6"/>
      <c r="L160" s="6">
        <f t="shared" si="58"/>
        <v>88.9</v>
      </c>
      <c r="M160" s="6">
        <f t="shared" si="59"/>
        <v>80.900000000000006</v>
      </c>
      <c r="N160" s="6">
        <f t="shared" si="60"/>
        <v>8</v>
      </c>
    </row>
    <row r="161" spans="1:14" ht="10.8" customHeight="1" x14ac:dyDescent="0.2">
      <c r="A161" s="42" t="s">
        <v>0</v>
      </c>
      <c r="B161" s="3">
        <f t="shared" si="73"/>
        <v>488</v>
      </c>
      <c r="C161" s="3">
        <v>353</v>
      </c>
      <c r="D161" s="3"/>
      <c r="E161" s="3">
        <f t="shared" si="74"/>
        <v>135</v>
      </c>
      <c r="F161" s="3">
        <v>129</v>
      </c>
      <c r="G161" s="3">
        <v>6</v>
      </c>
      <c r="H161" s="3"/>
      <c r="I161" s="6">
        <f t="shared" si="75"/>
        <v>99.999999999999986</v>
      </c>
      <c r="J161" s="6">
        <f>ROUNDUP((C161/$B161)*100,1)</f>
        <v>72.399999999999991</v>
      </c>
      <c r="K161" s="6"/>
      <c r="L161" s="6">
        <f t="shared" si="58"/>
        <v>27.599999999999998</v>
      </c>
      <c r="M161" s="6">
        <f t="shared" si="59"/>
        <v>26.4</v>
      </c>
      <c r="N161" s="6">
        <f t="shared" si="60"/>
        <v>1.2</v>
      </c>
    </row>
    <row r="162" spans="1:14" x14ac:dyDescent="0.2">
      <c r="A162" s="42"/>
      <c r="L162" s="6"/>
      <c r="M162" s="6"/>
      <c r="N162" s="6"/>
    </row>
    <row r="163" spans="1:14" x14ac:dyDescent="0.2">
      <c r="A163" s="52" t="s">
        <v>126</v>
      </c>
      <c r="B163" s="7"/>
      <c r="C163" s="8"/>
      <c r="D163" s="8"/>
      <c r="E163" s="7"/>
      <c r="I163" s="7"/>
      <c r="J163" s="7"/>
      <c r="K163" s="7"/>
      <c r="L163" s="6"/>
      <c r="M163" s="6"/>
      <c r="N163" s="6"/>
    </row>
    <row r="164" spans="1:14" ht="10.8" customHeight="1" x14ac:dyDescent="0.2">
      <c r="A164" s="42" t="s">
        <v>8</v>
      </c>
      <c r="B164" s="3">
        <f t="shared" ref="B164:B172" si="77">SUM(C164:E164)</f>
        <v>505</v>
      </c>
      <c r="C164" s="3">
        <v>44</v>
      </c>
      <c r="D164" s="3"/>
      <c r="E164" s="3">
        <f t="shared" ref="E164:E172" si="78">SUM(F164:G164)</f>
        <v>461</v>
      </c>
      <c r="F164" s="3">
        <v>413</v>
      </c>
      <c r="G164" s="3">
        <v>48</v>
      </c>
      <c r="H164" s="3"/>
      <c r="I164" s="6">
        <f t="shared" ref="I164:I172" si="79">SUM(J164,L164)</f>
        <v>100</v>
      </c>
      <c r="J164" s="6">
        <f>ROUND((C164/$B164)*100,1)</f>
        <v>8.6999999999999993</v>
      </c>
      <c r="K164" s="6"/>
      <c r="L164" s="6">
        <f t="shared" si="58"/>
        <v>91.3</v>
      </c>
      <c r="M164" s="6">
        <f t="shared" si="59"/>
        <v>81.8</v>
      </c>
      <c r="N164" s="6">
        <f t="shared" si="60"/>
        <v>9.5</v>
      </c>
    </row>
    <row r="165" spans="1:14" ht="10.8" customHeight="1" x14ac:dyDescent="0.2">
      <c r="A165" s="42" t="s">
        <v>7</v>
      </c>
      <c r="B165" s="3">
        <f t="shared" si="77"/>
        <v>505</v>
      </c>
      <c r="C165" s="3">
        <v>4</v>
      </c>
      <c r="D165" s="3"/>
      <c r="E165" s="3">
        <f t="shared" si="78"/>
        <v>501</v>
      </c>
      <c r="F165" s="3">
        <v>426</v>
      </c>
      <c r="G165" s="3">
        <v>75</v>
      </c>
      <c r="H165" s="3"/>
      <c r="I165" s="6">
        <f t="shared" si="79"/>
        <v>100.00000000000001</v>
      </c>
      <c r="J165" s="6">
        <f>ROUNDDOWN((C165/$B165)*100,1)</f>
        <v>0.7</v>
      </c>
      <c r="K165" s="6"/>
      <c r="L165" s="6">
        <f t="shared" si="58"/>
        <v>99.300000000000011</v>
      </c>
      <c r="M165" s="6">
        <f t="shared" si="59"/>
        <v>84.4</v>
      </c>
      <c r="N165" s="6">
        <f t="shared" si="60"/>
        <v>14.9</v>
      </c>
    </row>
    <row r="166" spans="1:14" ht="10.8" customHeight="1" x14ac:dyDescent="0.2">
      <c r="A166" s="42" t="s">
        <v>6</v>
      </c>
      <c r="B166" s="3">
        <f t="shared" si="77"/>
        <v>505</v>
      </c>
      <c r="C166" s="3">
        <v>160</v>
      </c>
      <c r="D166" s="3"/>
      <c r="E166" s="3">
        <f t="shared" si="78"/>
        <v>345</v>
      </c>
      <c r="F166" s="3">
        <v>309</v>
      </c>
      <c r="G166" s="3">
        <v>36</v>
      </c>
      <c r="H166" s="3"/>
      <c r="I166" s="6">
        <f t="shared" si="79"/>
        <v>100</v>
      </c>
      <c r="J166" s="6">
        <f t="shared" ref="J166:J172" si="80">ROUND((C166/$B166)*100,1)</f>
        <v>31.7</v>
      </c>
      <c r="K166" s="6"/>
      <c r="L166" s="6">
        <f t="shared" si="58"/>
        <v>68.3</v>
      </c>
      <c r="M166" s="6">
        <f t="shared" si="59"/>
        <v>61.2</v>
      </c>
      <c r="N166" s="6">
        <f t="shared" si="60"/>
        <v>7.1</v>
      </c>
    </row>
    <row r="167" spans="1:14" ht="10.8" customHeight="1" x14ac:dyDescent="0.2">
      <c r="A167" s="42" t="s">
        <v>5</v>
      </c>
      <c r="B167" s="3">
        <f t="shared" si="77"/>
        <v>505</v>
      </c>
      <c r="C167" s="3">
        <v>221</v>
      </c>
      <c r="D167" s="3"/>
      <c r="E167" s="3">
        <f t="shared" si="78"/>
        <v>284</v>
      </c>
      <c r="F167" s="3">
        <v>252</v>
      </c>
      <c r="G167" s="3">
        <v>32</v>
      </c>
      <c r="H167" s="3"/>
      <c r="I167" s="6">
        <f t="shared" si="79"/>
        <v>100</v>
      </c>
      <c r="J167" s="6">
        <f t="shared" si="80"/>
        <v>43.8</v>
      </c>
      <c r="K167" s="6"/>
      <c r="L167" s="6">
        <f t="shared" si="58"/>
        <v>56.199999999999996</v>
      </c>
      <c r="M167" s="6">
        <f t="shared" si="59"/>
        <v>49.9</v>
      </c>
      <c r="N167" s="6">
        <f t="shared" si="60"/>
        <v>6.3</v>
      </c>
    </row>
    <row r="168" spans="1:14" ht="10.8" customHeight="1" x14ac:dyDescent="0.2">
      <c r="A168" s="42" t="s">
        <v>4</v>
      </c>
      <c r="B168" s="3">
        <f t="shared" si="77"/>
        <v>505</v>
      </c>
      <c r="C168" s="3">
        <v>235</v>
      </c>
      <c r="D168" s="3"/>
      <c r="E168" s="3">
        <f t="shared" si="78"/>
        <v>270</v>
      </c>
      <c r="F168" s="3">
        <v>255</v>
      </c>
      <c r="G168" s="3">
        <v>15</v>
      </c>
      <c r="H168" s="3"/>
      <c r="I168" s="6">
        <f t="shared" si="79"/>
        <v>100</v>
      </c>
      <c r="J168" s="6">
        <f t="shared" si="80"/>
        <v>46.5</v>
      </c>
      <c r="K168" s="6"/>
      <c r="L168" s="6">
        <f t="shared" si="58"/>
        <v>53.5</v>
      </c>
      <c r="M168" s="6">
        <f t="shared" si="59"/>
        <v>50.5</v>
      </c>
      <c r="N168" s="6">
        <f t="shared" si="60"/>
        <v>3</v>
      </c>
    </row>
    <row r="169" spans="1:14" ht="10.8" customHeight="1" x14ac:dyDescent="0.2">
      <c r="A169" s="42" t="s">
        <v>3</v>
      </c>
      <c r="B169" s="3">
        <f t="shared" si="77"/>
        <v>505</v>
      </c>
      <c r="C169" s="3">
        <v>247</v>
      </c>
      <c r="D169" s="3"/>
      <c r="E169" s="3">
        <f t="shared" si="78"/>
        <v>258</v>
      </c>
      <c r="F169" s="3">
        <v>238</v>
      </c>
      <c r="G169" s="3">
        <v>20</v>
      </c>
      <c r="H169" s="3"/>
      <c r="I169" s="6">
        <f t="shared" si="79"/>
        <v>100</v>
      </c>
      <c r="J169" s="6">
        <f t="shared" si="80"/>
        <v>48.9</v>
      </c>
      <c r="K169" s="6"/>
      <c r="L169" s="6">
        <f t="shared" si="58"/>
        <v>51.1</v>
      </c>
      <c r="M169" s="6">
        <f t="shared" si="59"/>
        <v>47.1</v>
      </c>
      <c r="N169" s="6">
        <f t="shared" si="60"/>
        <v>4</v>
      </c>
    </row>
    <row r="170" spans="1:14" ht="10.8" customHeight="1" x14ac:dyDescent="0.2">
      <c r="A170" s="42" t="s">
        <v>2</v>
      </c>
      <c r="B170" s="3">
        <f t="shared" si="77"/>
        <v>505</v>
      </c>
      <c r="C170" s="3">
        <v>319</v>
      </c>
      <c r="D170" s="3"/>
      <c r="E170" s="3">
        <f t="shared" si="78"/>
        <v>186</v>
      </c>
      <c r="F170" s="3">
        <v>179</v>
      </c>
      <c r="G170" s="3">
        <v>7</v>
      </c>
      <c r="H170" s="3"/>
      <c r="I170" s="6">
        <f t="shared" si="79"/>
        <v>100</v>
      </c>
      <c r="J170" s="6">
        <f t="shared" si="80"/>
        <v>63.2</v>
      </c>
      <c r="K170" s="6"/>
      <c r="L170" s="6">
        <f t="shared" si="58"/>
        <v>36.799999999999997</v>
      </c>
      <c r="M170" s="6">
        <f t="shared" si="59"/>
        <v>35.4</v>
      </c>
      <c r="N170" s="6">
        <f t="shared" si="60"/>
        <v>1.4</v>
      </c>
    </row>
    <row r="171" spans="1:14" ht="10.8" customHeight="1" x14ac:dyDescent="0.2">
      <c r="A171" s="42" t="s">
        <v>1</v>
      </c>
      <c r="B171" s="3">
        <f t="shared" si="77"/>
        <v>505</v>
      </c>
      <c r="C171" s="3">
        <v>83</v>
      </c>
      <c r="D171" s="3"/>
      <c r="E171" s="3">
        <f t="shared" si="78"/>
        <v>422</v>
      </c>
      <c r="F171" s="3">
        <v>401</v>
      </c>
      <c r="G171" s="3">
        <v>21</v>
      </c>
      <c r="H171" s="3"/>
      <c r="I171" s="6">
        <f t="shared" si="79"/>
        <v>100</v>
      </c>
      <c r="J171" s="6">
        <f t="shared" si="80"/>
        <v>16.399999999999999</v>
      </c>
      <c r="K171" s="6"/>
      <c r="L171" s="6">
        <f t="shared" si="58"/>
        <v>83.600000000000009</v>
      </c>
      <c r="M171" s="6">
        <f t="shared" si="59"/>
        <v>79.400000000000006</v>
      </c>
      <c r="N171" s="6">
        <f t="shared" si="60"/>
        <v>4.2</v>
      </c>
    </row>
    <row r="172" spans="1:14" ht="10.8" customHeight="1" x14ac:dyDescent="0.2">
      <c r="A172" s="42" t="s">
        <v>0</v>
      </c>
      <c r="B172" s="3">
        <f t="shared" si="77"/>
        <v>505</v>
      </c>
      <c r="C172" s="3">
        <v>241</v>
      </c>
      <c r="D172" s="3"/>
      <c r="E172" s="3">
        <f t="shared" si="78"/>
        <v>264</v>
      </c>
      <c r="F172" s="3">
        <v>253</v>
      </c>
      <c r="G172" s="3">
        <v>11</v>
      </c>
      <c r="H172" s="3"/>
      <c r="I172" s="6">
        <f t="shared" si="79"/>
        <v>100</v>
      </c>
      <c r="J172" s="6">
        <f t="shared" si="80"/>
        <v>47.7</v>
      </c>
      <c r="K172" s="6"/>
      <c r="L172" s="6">
        <f t="shared" si="58"/>
        <v>52.300000000000004</v>
      </c>
      <c r="M172" s="6">
        <f t="shared" si="59"/>
        <v>50.1</v>
      </c>
      <c r="N172" s="6">
        <f t="shared" si="60"/>
        <v>2.2000000000000002</v>
      </c>
    </row>
    <row r="173" spans="1:14" ht="10.8" customHeight="1" x14ac:dyDescent="0.2">
      <c r="A173" s="42"/>
      <c r="B173" s="3"/>
      <c r="C173" s="3"/>
      <c r="D173" s="3"/>
      <c r="E173" s="3"/>
      <c r="F173" s="3"/>
      <c r="G173" s="3"/>
      <c r="H173" s="3"/>
      <c r="I173" s="6"/>
      <c r="J173" s="6"/>
      <c r="K173" s="6"/>
      <c r="L173" s="6"/>
      <c r="M173" s="6"/>
      <c r="N173" s="6"/>
    </row>
    <row r="174" spans="1:14" x14ac:dyDescent="0.2">
      <c r="A174" s="52" t="s">
        <v>127</v>
      </c>
      <c r="B174" s="7"/>
      <c r="C174" s="8"/>
      <c r="D174" s="8"/>
      <c r="E174" s="7"/>
      <c r="I174" s="7"/>
      <c r="J174" s="7"/>
      <c r="K174" s="7"/>
      <c r="L174" s="6"/>
      <c r="M174" s="6"/>
      <c r="N174" s="6"/>
    </row>
    <row r="175" spans="1:14" ht="10.8" customHeight="1" x14ac:dyDescent="0.2">
      <c r="A175" s="42" t="s">
        <v>8</v>
      </c>
      <c r="B175" s="3">
        <f t="shared" ref="B175:B183" si="81">SUM(C175:E175)</f>
        <v>492</v>
      </c>
      <c r="C175" s="3">
        <v>9</v>
      </c>
      <c r="D175" s="3"/>
      <c r="E175" s="3">
        <f t="shared" ref="E175:E183" si="82">SUM(F175:G175)</f>
        <v>483</v>
      </c>
      <c r="F175" s="3">
        <v>437</v>
      </c>
      <c r="G175" s="3">
        <v>46</v>
      </c>
      <c r="H175" s="3"/>
      <c r="I175" s="6">
        <f t="shared" ref="I175:I183" si="83">SUM(J175,L175)</f>
        <v>100</v>
      </c>
      <c r="J175" s="6">
        <f>ROUNDUP((C175/$B175)*100,1)</f>
        <v>1.9000000000000001</v>
      </c>
      <c r="K175" s="6"/>
      <c r="L175" s="6">
        <f t="shared" si="58"/>
        <v>98.1</v>
      </c>
      <c r="M175" s="6">
        <f t="shared" si="59"/>
        <v>88.8</v>
      </c>
      <c r="N175" s="6">
        <f t="shared" si="60"/>
        <v>9.3000000000000007</v>
      </c>
    </row>
    <row r="176" spans="1:14" ht="10.8" customHeight="1" x14ac:dyDescent="0.2">
      <c r="A176" s="42" t="s">
        <v>7</v>
      </c>
      <c r="B176" s="3">
        <f t="shared" si="81"/>
        <v>492</v>
      </c>
      <c r="C176" s="3">
        <v>10</v>
      </c>
      <c r="D176" s="3"/>
      <c r="E176" s="3">
        <f t="shared" si="82"/>
        <v>482</v>
      </c>
      <c r="F176" s="3">
        <v>405</v>
      </c>
      <c r="G176" s="3">
        <v>77</v>
      </c>
      <c r="H176" s="3"/>
      <c r="I176" s="6">
        <f t="shared" si="83"/>
        <v>100</v>
      </c>
      <c r="J176" s="6">
        <f t="shared" ref="J176:J183" si="84">ROUND((C176/$B176)*100,1)</f>
        <v>2</v>
      </c>
      <c r="K176" s="6"/>
      <c r="L176" s="6">
        <f t="shared" si="58"/>
        <v>98</v>
      </c>
      <c r="M176" s="6">
        <f t="shared" si="59"/>
        <v>82.3</v>
      </c>
      <c r="N176" s="6">
        <f t="shared" si="60"/>
        <v>15.7</v>
      </c>
    </row>
    <row r="177" spans="1:14" ht="10.8" customHeight="1" x14ac:dyDescent="0.2">
      <c r="A177" s="42" t="s">
        <v>6</v>
      </c>
      <c r="B177" s="3">
        <f t="shared" si="81"/>
        <v>492</v>
      </c>
      <c r="C177" s="3">
        <v>285</v>
      </c>
      <c r="D177" s="3"/>
      <c r="E177" s="3">
        <f t="shared" si="82"/>
        <v>207</v>
      </c>
      <c r="F177" s="3">
        <v>204</v>
      </c>
      <c r="G177" s="3">
        <v>3</v>
      </c>
      <c r="H177" s="3"/>
      <c r="I177" s="6">
        <f t="shared" si="83"/>
        <v>100</v>
      </c>
      <c r="J177" s="6">
        <f t="shared" si="84"/>
        <v>57.9</v>
      </c>
      <c r="K177" s="6"/>
      <c r="L177" s="6">
        <f t="shared" si="58"/>
        <v>42.1</v>
      </c>
      <c r="M177" s="6">
        <f t="shared" si="59"/>
        <v>41.5</v>
      </c>
      <c r="N177" s="6">
        <f t="shared" si="60"/>
        <v>0.6</v>
      </c>
    </row>
    <row r="178" spans="1:14" ht="10.8" customHeight="1" x14ac:dyDescent="0.2">
      <c r="A178" s="42" t="s">
        <v>5</v>
      </c>
      <c r="B178" s="3">
        <f t="shared" si="81"/>
        <v>492</v>
      </c>
      <c r="C178" s="3">
        <v>245</v>
      </c>
      <c r="D178" s="3"/>
      <c r="E178" s="3">
        <f t="shared" si="82"/>
        <v>247</v>
      </c>
      <c r="F178" s="3">
        <v>237</v>
      </c>
      <c r="G178" s="3">
        <v>10</v>
      </c>
      <c r="H178" s="3"/>
      <c r="I178" s="6">
        <f t="shared" si="83"/>
        <v>100</v>
      </c>
      <c r="J178" s="6">
        <f t="shared" si="84"/>
        <v>49.8</v>
      </c>
      <c r="K178" s="6"/>
      <c r="L178" s="6">
        <f t="shared" si="58"/>
        <v>50.2</v>
      </c>
      <c r="M178" s="6">
        <f t="shared" si="59"/>
        <v>48.2</v>
      </c>
      <c r="N178" s="6">
        <f t="shared" si="60"/>
        <v>2</v>
      </c>
    </row>
    <row r="179" spans="1:14" ht="10.8" customHeight="1" x14ac:dyDescent="0.2">
      <c r="A179" s="42" t="s">
        <v>4</v>
      </c>
      <c r="B179" s="3">
        <f t="shared" si="81"/>
        <v>492</v>
      </c>
      <c r="C179" s="3">
        <v>234</v>
      </c>
      <c r="D179" s="3"/>
      <c r="E179" s="3">
        <f t="shared" si="82"/>
        <v>258</v>
      </c>
      <c r="F179" s="3">
        <v>245</v>
      </c>
      <c r="G179" s="3">
        <v>13</v>
      </c>
      <c r="H179" s="3"/>
      <c r="I179" s="6">
        <f t="shared" si="83"/>
        <v>100</v>
      </c>
      <c r="J179" s="6">
        <f t="shared" si="84"/>
        <v>47.6</v>
      </c>
      <c r="K179" s="6"/>
      <c r="L179" s="6">
        <f t="shared" si="58"/>
        <v>52.4</v>
      </c>
      <c r="M179" s="6">
        <f t="shared" si="59"/>
        <v>49.8</v>
      </c>
      <c r="N179" s="6">
        <f t="shared" si="60"/>
        <v>2.6</v>
      </c>
    </row>
    <row r="180" spans="1:14" ht="10.8" customHeight="1" x14ac:dyDescent="0.2">
      <c r="A180" s="42" t="s">
        <v>3</v>
      </c>
      <c r="B180" s="3">
        <f t="shared" si="81"/>
        <v>492</v>
      </c>
      <c r="C180" s="3">
        <v>333</v>
      </c>
      <c r="D180" s="3"/>
      <c r="E180" s="3">
        <f t="shared" si="82"/>
        <v>159</v>
      </c>
      <c r="F180" s="3">
        <v>146</v>
      </c>
      <c r="G180" s="3">
        <v>13</v>
      </c>
      <c r="H180" s="3"/>
      <c r="I180" s="6">
        <f t="shared" si="83"/>
        <v>100</v>
      </c>
      <c r="J180" s="6">
        <f t="shared" si="84"/>
        <v>67.7</v>
      </c>
      <c r="K180" s="6"/>
      <c r="L180" s="6">
        <f t="shared" ref="L180:L238" si="85">SUM(M180:N180)</f>
        <v>32.299999999999997</v>
      </c>
      <c r="M180" s="6">
        <f t="shared" ref="M180:M238" si="86">ROUND((F180/$B180)*100,1)</f>
        <v>29.7</v>
      </c>
      <c r="N180" s="6">
        <f t="shared" ref="N180:N238" si="87">ROUND((G180/$B180)*100,1)</f>
        <v>2.6</v>
      </c>
    </row>
    <row r="181" spans="1:14" ht="10.8" customHeight="1" x14ac:dyDescent="0.2">
      <c r="A181" s="42" t="s">
        <v>2</v>
      </c>
      <c r="B181" s="3">
        <f t="shared" si="81"/>
        <v>492</v>
      </c>
      <c r="C181" s="3">
        <v>246</v>
      </c>
      <c r="D181" s="3"/>
      <c r="E181" s="3">
        <f t="shared" si="82"/>
        <v>246</v>
      </c>
      <c r="F181" s="3">
        <v>238</v>
      </c>
      <c r="G181" s="3">
        <v>8</v>
      </c>
      <c r="H181" s="3"/>
      <c r="I181" s="6">
        <f t="shared" si="83"/>
        <v>100</v>
      </c>
      <c r="J181" s="6">
        <f t="shared" si="84"/>
        <v>50</v>
      </c>
      <c r="K181" s="6"/>
      <c r="L181" s="6">
        <f t="shared" si="85"/>
        <v>50</v>
      </c>
      <c r="M181" s="6">
        <f t="shared" si="86"/>
        <v>48.4</v>
      </c>
      <c r="N181" s="6">
        <f t="shared" si="87"/>
        <v>1.6</v>
      </c>
    </row>
    <row r="182" spans="1:14" ht="10.8" customHeight="1" x14ac:dyDescent="0.2">
      <c r="A182" s="42" t="s">
        <v>1</v>
      </c>
      <c r="B182" s="3">
        <f t="shared" si="81"/>
        <v>492</v>
      </c>
      <c r="C182" s="3">
        <v>68</v>
      </c>
      <c r="D182" s="3"/>
      <c r="E182" s="3">
        <f t="shared" si="82"/>
        <v>424</v>
      </c>
      <c r="F182" s="3">
        <v>396</v>
      </c>
      <c r="G182" s="3">
        <v>28</v>
      </c>
      <c r="H182" s="3"/>
      <c r="I182" s="6">
        <f t="shared" si="83"/>
        <v>100</v>
      </c>
      <c r="J182" s="6">
        <f t="shared" si="84"/>
        <v>13.8</v>
      </c>
      <c r="K182" s="6"/>
      <c r="L182" s="6">
        <f t="shared" si="85"/>
        <v>86.2</v>
      </c>
      <c r="M182" s="6">
        <f t="shared" si="86"/>
        <v>80.5</v>
      </c>
      <c r="N182" s="6">
        <f t="shared" si="87"/>
        <v>5.7</v>
      </c>
    </row>
    <row r="183" spans="1:14" ht="10.8" customHeight="1" x14ac:dyDescent="0.2">
      <c r="A183" s="42" t="s">
        <v>0</v>
      </c>
      <c r="B183" s="3">
        <f t="shared" si="81"/>
        <v>492</v>
      </c>
      <c r="C183" s="3">
        <v>457</v>
      </c>
      <c r="D183" s="3"/>
      <c r="E183" s="3">
        <f t="shared" si="82"/>
        <v>35</v>
      </c>
      <c r="F183" s="3">
        <v>33</v>
      </c>
      <c r="G183" s="3">
        <v>2</v>
      </c>
      <c r="H183" s="3"/>
      <c r="I183" s="6">
        <f t="shared" si="83"/>
        <v>100</v>
      </c>
      <c r="J183" s="6">
        <f t="shared" si="84"/>
        <v>92.9</v>
      </c>
      <c r="K183" s="6"/>
      <c r="L183" s="6">
        <f t="shared" si="85"/>
        <v>7.1000000000000005</v>
      </c>
      <c r="M183" s="6">
        <f t="shared" si="86"/>
        <v>6.7</v>
      </c>
      <c r="N183" s="6">
        <f t="shared" si="87"/>
        <v>0.4</v>
      </c>
    </row>
    <row r="184" spans="1:14" x14ac:dyDescent="0.2">
      <c r="A184" s="42"/>
      <c r="L184" s="6"/>
      <c r="M184" s="6"/>
      <c r="N184" s="6"/>
    </row>
    <row r="185" spans="1:14" x14ac:dyDescent="0.2">
      <c r="A185" s="52" t="s">
        <v>128</v>
      </c>
      <c r="B185" s="7"/>
      <c r="C185" s="8"/>
      <c r="D185" s="8"/>
      <c r="E185" s="7"/>
      <c r="I185" s="7"/>
      <c r="J185" s="7"/>
      <c r="K185" s="7"/>
      <c r="L185" s="6"/>
      <c r="M185" s="6"/>
      <c r="N185" s="6"/>
    </row>
    <row r="186" spans="1:14" ht="10.8" customHeight="1" x14ac:dyDescent="0.2">
      <c r="A186" s="42" t="s">
        <v>8</v>
      </c>
      <c r="B186" s="3">
        <f t="shared" ref="B186:B194" si="88">SUM(C186:E186)</f>
        <v>573</v>
      </c>
      <c r="C186" s="3">
        <v>7</v>
      </c>
      <c r="D186" s="3"/>
      <c r="E186" s="3">
        <f t="shared" ref="E186:E194" si="89">SUM(F186:G186)</f>
        <v>566</v>
      </c>
      <c r="F186" s="3">
        <v>420</v>
      </c>
      <c r="G186" s="3">
        <v>146</v>
      </c>
      <c r="H186" s="3"/>
      <c r="I186" s="6">
        <f t="shared" ref="I186:I194" si="90">SUM(J186,L186)</f>
        <v>100</v>
      </c>
      <c r="J186" s="6">
        <f>ROUND((C186/$B186)*100,1)</f>
        <v>1.2</v>
      </c>
      <c r="K186" s="6"/>
      <c r="L186" s="6">
        <f t="shared" si="85"/>
        <v>98.8</v>
      </c>
      <c r="M186" s="6">
        <f t="shared" si="86"/>
        <v>73.3</v>
      </c>
      <c r="N186" s="6">
        <f t="shared" si="87"/>
        <v>25.5</v>
      </c>
    </row>
    <row r="187" spans="1:14" ht="10.8" customHeight="1" x14ac:dyDescent="0.2">
      <c r="A187" s="42" t="s">
        <v>7</v>
      </c>
      <c r="B187" s="3">
        <f t="shared" si="88"/>
        <v>573</v>
      </c>
      <c r="C187" s="3">
        <v>21</v>
      </c>
      <c r="D187" s="3"/>
      <c r="E187" s="3">
        <f t="shared" si="89"/>
        <v>552</v>
      </c>
      <c r="F187" s="3">
        <v>390</v>
      </c>
      <c r="G187" s="3">
        <v>162</v>
      </c>
      <c r="H187" s="3"/>
      <c r="I187" s="6">
        <f t="shared" si="90"/>
        <v>99.999999999999986</v>
      </c>
      <c r="J187" s="6">
        <f>ROUNDDOWN((C187/$B187)*100,1)</f>
        <v>3.6</v>
      </c>
      <c r="K187" s="6"/>
      <c r="L187" s="6">
        <f t="shared" si="85"/>
        <v>96.399999999999991</v>
      </c>
      <c r="M187" s="6">
        <f t="shared" si="86"/>
        <v>68.099999999999994</v>
      </c>
      <c r="N187" s="6">
        <f t="shared" si="87"/>
        <v>28.3</v>
      </c>
    </row>
    <row r="188" spans="1:14" ht="10.8" customHeight="1" x14ac:dyDescent="0.2">
      <c r="A188" s="42" t="s">
        <v>6</v>
      </c>
      <c r="B188" s="3">
        <f t="shared" si="88"/>
        <v>573</v>
      </c>
      <c r="C188" s="3">
        <v>258</v>
      </c>
      <c r="D188" s="3"/>
      <c r="E188" s="3">
        <f t="shared" si="89"/>
        <v>315</v>
      </c>
      <c r="F188" s="3">
        <v>278</v>
      </c>
      <c r="G188" s="3">
        <v>37</v>
      </c>
      <c r="H188" s="3"/>
      <c r="I188" s="6">
        <f t="shared" si="90"/>
        <v>100</v>
      </c>
      <c r="J188" s="6">
        <f t="shared" ref="J188:J194" si="91">ROUND((C188/$B188)*100,1)</f>
        <v>45</v>
      </c>
      <c r="K188" s="6"/>
      <c r="L188" s="6">
        <f t="shared" si="85"/>
        <v>55</v>
      </c>
      <c r="M188" s="6">
        <f t="shared" si="86"/>
        <v>48.5</v>
      </c>
      <c r="N188" s="6">
        <f t="shared" si="87"/>
        <v>6.5</v>
      </c>
    </row>
    <row r="189" spans="1:14" ht="10.8" customHeight="1" x14ac:dyDescent="0.2">
      <c r="A189" s="42" t="s">
        <v>5</v>
      </c>
      <c r="B189" s="3">
        <f t="shared" si="88"/>
        <v>573</v>
      </c>
      <c r="C189" s="3">
        <v>322</v>
      </c>
      <c r="D189" s="3"/>
      <c r="E189" s="3">
        <f t="shared" si="89"/>
        <v>251</v>
      </c>
      <c r="F189" s="3">
        <v>215</v>
      </c>
      <c r="G189" s="3">
        <v>36</v>
      </c>
      <c r="H189" s="3"/>
      <c r="I189" s="6">
        <f t="shared" si="90"/>
        <v>100</v>
      </c>
      <c r="J189" s="6">
        <f t="shared" si="91"/>
        <v>56.2</v>
      </c>
      <c r="K189" s="6"/>
      <c r="L189" s="6">
        <f t="shared" si="85"/>
        <v>43.8</v>
      </c>
      <c r="M189" s="6">
        <f t="shared" si="86"/>
        <v>37.5</v>
      </c>
      <c r="N189" s="6">
        <f t="shared" si="87"/>
        <v>6.3</v>
      </c>
    </row>
    <row r="190" spans="1:14" ht="10.8" customHeight="1" x14ac:dyDescent="0.2">
      <c r="A190" s="42" t="s">
        <v>4</v>
      </c>
      <c r="B190" s="3">
        <f t="shared" si="88"/>
        <v>573</v>
      </c>
      <c r="C190" s="3">
        <v>200</v>
      </c>
      <c r="D190" s="3"/>
      <c r="E190" s="3">
        <f t="shared" si="89"/>
        <v>373</v>
      </c>
      <c r="F190" s="3">
        <v>328</v>
      </c>
      <c r="G190" s="3">
        <v>45</v>
      </c>
      <c r="H190" s="3"/>
      <c r="I190" s="6">
        <f t="shared" si="90"/>
        <v>100</v>
      </c>
      <c r="J190" s="6">
        <f t="shared" si="91"/>
        <v>34.9</v>
      </c>
      <c r="K190" s="6"/>
      <c r="L190" s="6">
        <f t="shared" si="85"/>
        <v>65.100000000000009</v>
      </c>
      <c r="M190" s="6">
        <f t="shared" si="86"/>
        <v>57.2</v>
      </c>
      <c r="N190" s="6">
        <f t="shared" si="87"/>
        <v>7.9</v>
      </c>
    </row>
    <row r="191" spans="1:14" ht="10.8" customHeight="1" x14ac:dyDescent="0.2">
      <c r="A191" s="42" t="s">
        <v>3</v>
      </c>
      <c r="B191" s="3">
        <f t="shared" si="88"/>
        <v>573</v>
      </c>
      <c r="C191" s="3">
        <v>122</v>
      </c>
      <c r="D191" s="3"/>
      <c r="E191" s="3">
        <f t="shared" si="89"/>
        <v>451</v>
      </c>
      <c r="F191" s="3">
        <v>357</v>
      </c>
      <c r="G191" s="3">
        <v>94</v>
      </c>
      <c r="H191" s="3"/>
      <c r="I191" s="6">
        <f t="shared" si="90"/>
        <v>99.999999999999986</v>
      </c>
      <c r="J191" s="6">
        <f t="shared" si="91"/>
        <v>21.3</v>
      </c>
      <c r="K191" s="6"/>
      <c r="L191" s="6">
        <f t="shared" si="85"/>
        <v>78.699999999999989</v>
      </c>
      <c r="M191" s="6">
        <f t="shared" si="86"/>
        <v>62.3</v>
      </c>
      <c r="N191" s="6">
        <f t="shared" si="87"/>
        <v>16.399999999999999</v>
      </c>
    </row>
    <row r="192" spans="1:14" ht="10.8" customHeight="1" x14ac:dyDescent="0.2">
      <c r="A192" s="42" t="s">
        <v>2</v>
      </c>
      <c r="B192" s="3">
        <f t="shared" si="88"/>
        <v>573</v>
      </c>
      <c r="C192" s="3">
        <v>234</v>
      </c>
      <c r="D192" s="3"/>
      <c r="E192" s="3">
        <f t="shared" si="89"/>
        <v>339</v>
      </c>
      <c r="F192" s="3">
        <v>291</v>
      </c>
      <c r="G192" s="3">
        <v>48</v>
      </c>
      <c r="H192" s="3"/>
      <c r="I192" s="6">
        <f t="shared" si="90"/>
        <v>100</v>
      </c>
      <c r="J192" s="6">
        <f t="shared" si="91"/>
        <v>40.799999999999997</v>
      </c>
      <c r="K192" s="6"/>
      <c r="L192" s="6">
        <f t="shared" si="85"/>
        <v>59.199999999999996</v>
      </c>
      <c r="M192" s="6">
        <f t="shared" si="86"/>
        <v>50.8</v>
      </c>
      <c r="N192" s="6">
        <f t="shared" si="87"/>
        <v>8.4</v>
      </c>
    </row>
    <row r="193" spans="1:14" ht="10.8" customHeight="1" x14ac:dyDescent="0.2">
      <c r="A193" s="42" t="s">
        <v>1</v>
      </c>
      <c r="B193" s="3">
        <f t="shared" si="88"/>
        <v>573</v>
      </c>
      <c r="C193" s="3">
        <v>66</v>
      </c>
      <c r="D193" s="3"/>
      <c r="E193" s="3">
        <f t="shared" si="89"/>
        <v>507</v>
      </c>
      <c r="F193" s="3">
        <v>441</v>
      </c>
      <c r="G193" s="3">
        <v>66</v>
      </c>
      <c r="H193" s="3"/>
      <c r="I193" s="6">
        <f t="shared" si="90"/>
        <v>100</v>
      </c>
      <c r="J193" s="6">
        <f t="shared" si="91"/>
        <v>11.5</v>
      </c>
      <c r="K193" s="6"/>
      <c r="L193" s="6">
        <f t="shared" si="85"/>
        <v>88.5</v>
      </c>
      <c r="M193" s="6">
        <f t="shared" si="86"/>
        <v>77</v>
      </c>
      <c r="N193" s="6">
        <f t="shared" si="87"/>
        <v>11.5</v>
      </c>
    </row>
    <row r="194" spans="1:14" ht="10.8" customHeight="1" x14ac:dyDescent="0.2">
      <c r="A194" s="42" t="s">
        <v>0</v>
      </c>
      <c r="B194" s="3">
        <f t="shared" si="88"/>
        <v>573</v>
      </c>
      <c r="C194" s="3">
        <v>463</v>
      </c>
      <c r="D194" s="3"/>
      <c r="E194" s="3">
        <f t="shared" si="89"/>
        <v>110</v>
      </c>
      <c r="F194" s="3">
        <v>96</v>
      </c>
      <c r="G194" s="3">
        <v>14</v>
      </c>
      <c r="H194" s="3"/>
      <c r="I194" s="6">
        <f t="shared" si="90"/>
        <v>100</v>
      </c>
      <c r="J194" s="6">
        <f t="shared" si="91"/>
        <v>80.8</v>
      </c>
      <c r="K194" s="6"/>
      <c r="L194" s="6">
        <f t="shared" si="85"/>
        <v>19.2</v>
      </c>
      <c r="M194" s="6">
        <f t="shared" si="86"/>
        <v>16.8</v>
      </c>
      <c r="N194" s="6">
        <f t="shared" si="87"/>
        <v>2.4</v>
      </c>
    </row>
    <row r="195" spans="1:14" ht="10.8" customHeight="1" x14ac:dyDescent="0.2">
      <c r="A195" s="42"/>
      <c r="B195" s="3"/>
      <c r="C195" s="3"/>
      <c r="D195" s="3"/>
      <c r="E195" s="3"/>
      <c r="F195" s="3"/>
      <c r="G195" s="3"/>
      <c r="H195" s="3"/>
      <c r="I195" s="6"/>
      <c r="J195" s="6"/>
      <c r="K195" s="6"/>
      <c r="L195" s="6"/>
      <c r="M195" s="6"/>
      <c r="N195" s="6"/>
    </row>
    <row r="196" spans="1:14" x14ac:dyDescent="0.2">
      <c r="A196" s="52" t="s">
        <v>129</v>
      </c>
      <c r="B196" s="7"/>
      <c r="C196" s="8"/>
      <c r="D196" s="8"/>
      <c r="E196" s="7"/>
      <c r="I196" s="7"/>
      <c r="J196" s="7"/>
      <c r="K196" s="7"/>
      <c r="L196" s="6"/>
      <c r="M196" s="6"/>
      <c r="N196" s="6"/>
    </row>
    <row r="197" spans="1:14" ht="10.8" customHeight="1" x14ac:dyDescent="0.2">
      <c r="A197" s="42" t="s">
        <v>8</v>
      </c>
      <c r="B197" s="3">
        <f t="shared" ref="B197:B205" si="92">SUM(C197:E197)</f>
        <v>460</v>
      </c>
      <c r="C197" s="3">
        <v>19</v>
      </c>
      <c r="D197" s="3"/>
      <c r="E197" s="3">
        <f t="shared" ref="E197:E205" si="93">SUM(F197:G197)</f>
        <v>441</v>
      </c>
      <c r="F197" s="3">
        <v>395</v>
      </c>
      <c r="G197" s="3">
        <v>46</v>
      </c>
      <c r="H197" s="3"/>
      <c r="I197" s="6">
        <f t="shared" ref="I197:I205" si="94">SUM(J197,L197)</f>
        <v>100</v>
      </c>
      <c r="J197" s="6">
        <f>ROUND((C197/$B197)*100,1)</f>
        <v>4.0999999999999996</v>
      </c>
      <c r="K197" s="6"/>
      <c r="L197" s="6">
        <f t="shared" si="85"/>
        <v>95.9</v>
      </c>
      <c r="M197" s="6">
        <f t="shared" si="86"/>
        <v>85.9</v>
      </c>
      <c r="N197" s="6">
        <f t="shared" si="87"/>
        <v>10</v>
      </c>
    </row>
    <row r="198" spans="1:14" ht="10.8" customHeight="1" x14ac:dyDescent="0.2">
      <c r="A198" s="42" t="s">
        <v>7</v>
      </c>
      <c r="B198" s="3">
        <f t="shared" si="92"/>
        <v>460</v>
      </c>
      <c r="C198" s="3">
        <v>10</v>
      </c>
      <c r="D198" s="3"/>
      <c r="E198" s="3">
        <f t="shared" si="93"/>
        <v>450</v>
      </c>
      <c r="F198" s="3">
        <v>397</v>
      </c>
      <c r="G198" s="3">
        <v>53</v>
      </c>
      <c r="H198" s="3"/>
      <c r="I198" s="6">
        <f t="shared" si="94"/>
        <v>100</v>
      </c>
      <c r="J198" s="6">
        <f t="shared" ref="J198:J205" si="95">ROUND((C198/$B198)*100,1)</f>
        <v>2.2000000000000002</v>
      </c>
      <c r="K198" s="6"/>
      <c r="L198" s="6">
        <f t="shared" si="85"/>
        <v>97.8</v>
      </c>
      <c r="M198" s="6">
        <f t="shared" si="86"/>
        <v>86.3</v>
      </c>
      <c r="N198" s="6">
        <f t="shared" si="87"/>
        <v>11.5</v>
      </c>
    </row>
    <row r="199" spans="1:14" ht="10.8" customHeight="1" x14ac:dyDescent="0.2">
      <c r="A199" s="42" t="s">
        <v>6</v>
      </c>
      <c r="B199" s="3">
        <f t="shared" si="92"/>
        <v>460</v>
      </c>
      <c r="C199" s="3">
        <v>191</v>
      </c>
      <c r="D199" s="3"/>
      <c r="E199" s="3">
        <f t="shared" si="93"/>
        <v>269</v>
      </c>
      <c r="F199" s="3">
        <v>249</v>
      </c>
      <c r="G199" s="3">
        <v>20</v>
      </c>
      <c r="H199" s="3"/>
      <c r="I199" s="6">
        <f t="shared" si="94"/>
        <v>100</v>
      </c>
      <c r="J199" s="6">
        <f t="shared" ref="J199:J200" si="96">ROUNDUP((C199/$B199)*100,1)</f>
        <v>41.6</v>
      </c>
      <c r="K199" s="6"/>
      <c r="L199" s="6">
        <f t="shared" si="85"/>
        <v>58.4</v>
      </c>
      <c r="M199" s="6">
        <f t="shared" si="86"/>
        <v>54.1</v>
      </c>
      <c r="N199" s="6">
        <f t="shared" si="87"/>
        <v>4.3</v>
      </c>
    </row>
    <row r="200" spans="1:14" ht="10.8" customHeight="1" x14ac:dyDescent="0.2">
      <c r="A200" s="42" t="s">
        <v>5</v>
      </c>
      <c r="B200" s="3">
        <f t="shared" si="92"/>
        <v>460</v>
      </c>
      <c r="C200" s="3">
        <v>273</v>
      </c>
      <c r="D200" s="3"/>
      <c r="E200" s="3">
        <f t="shared" si="93"/>
        <v>187</v>
      </c>
      <c r="F200" s="3">
        <v>179</v>
      </c>
      <c r="G200" s="3">
        <v>8</v>
      </c>
      <c r="H200" s="3"/>
      <c r="I200" s="6">
        <f t="shared" si="94"/>
        <v>100</v>
      </c>
      <c r="J200" s="6">
        <f t="shared" si="96"/>
        <v>59.4</v>
      </c>
      <c r="K200" s="6"/>
      <c r="L200" s="6">
        <f t="shared" si="85"/>
        <v>40.6</v>
      </c>
      <c r="M200" s="6">
        <f t="shared" si="86"/>
        <v>38.9</v>
      </c>
      <c r="N200" s="6">
        <f t="shared" si="87"/>
        <v>1.7</v>
      </c>
    </row>
    <row r="201" spans="1:14" ht="10.8" customHeight="1" x14ac:dyDescent="0.2">
      <c r="A201" s="42" t="s">
        <v>4</v>
      </c>
      <c r="B201" s="3">
        <f t="shared" si="92"/>
        <v>460</v>
      </c>
      <c r="C201" s="3">
        <v>166</v>
      </c>
      <c r="D201" s="3"/>
      <c r="E201" s="3">
        <f t="shared" si="93"/>
        <v>294</v>
      </c>
      <c r="F201" s="3">
        <v>273</v>
      </c>
      <c r="G201" s="3">
        <v>21</v>
      </c>
      <c r="H201" s="3"/>
      <c r="I201" s="6">
        <f t="shared" si="94"/>
        <v>100</v>
      </c>
      <c r="J201" s="6">
        <f t="shared" si="95"/>
        <v>36.1</v>
      </c>
      <c r="K201" s="6"/>
      <c r="L201" s="6">
        <f t="shared" si="85"/>
        <v>63.9</v>
      </c>
      <c r="M201" s="6">
        <f t="shared" si="86"/>
        <v>59.3</v>
      </c>
      <c r="N201" s="6">
        <f t="shared" si="87"/>
        <v>4.5999999999999996</v>
      </c>
    </row>
    <row r="202" spans="1:14" ht="10.8" customHeight="1" x14ac:dyDescent="0.2">
      <c r="A202" s="42" t="s">
        <v>3</v>
      </c>
      <c r="B202" s="3">
        <f t="shared" si="92"/>
        <v>460</v>
      </c>
      <c r="C202" s="3">
        <v>249</v>
      </c>
      <c r="D202" s="3"/>
      <c r="E202" s="3">
        <f t="shared" si="93"/>
        <v>211</v>
      </c>
      <c r="F202" s="3">
        <v>201</v>
      </c>
      <c r="G202" s="3">
        <v>10</v>
      </c>
      <c r="H202" s="3"/>
      <c r="I202" s="6">
        <f t="shared" si="94"/>
        <v>100</v>
      </c>
      <c r="J202" s="6">
        <f t="shared" si="95"/>
        <v>54.1</v>
      </c>
      <c r="K202" s="6"/>
      <c r="L202" s="6">
        <f t="shared" si="85"/>
        <v>45.900000000000006</v>
      </c>
      <c r="M202" s="6">
        <f t="shared" si="86"/>
        <v>43.7</v>
      </c>
      <c r="N202" s="6">
        <f t="shared" si="87"/>
        <v>2.2000000000000002</v>
      </c>
    </row>
    <row r="203" spans="1:14" ht="10.8" customHeight="1" x14ac:dyDescent="0.2">
      <c r="A203" s="42" t="s">
        <v>2</v>
      </c>
      <c r="B203" s="3">
        <f t="shared" si="92"/>
        <v>460</v>
      </c>
      <c r="C203" s="3">
        <v>241</v>
      </c>
      <c r="D203" s="3"/>
      <c r="E203" s="3">
        <f t="shared" si="93"/>
        <v>219</v>
      </c>
      <c r="F203" s="3">
        <v>207</v>
      </c>
      <c r="G203" s="3">
        <v>12</v>
      </c>
      <c r="H203" s="3"/>
      <c r="I203" s="6">
        <f t="shared" si="94"/>
        <v>100</v>
      </c>
      <c r="J203" s="6">
        <f t="shared" si="95"/>
        <v>52.4</v>
      </c>
      <c r="K203" s="6"/>
      <c r="L203" s="6">
        <f t="shared" si="85"/>
        <v>47.6</v>
      </c>
      <c r="M203" s="6">
        <f t="shared" si="86"/>
        <v>45</v>
      </c>
      <c r="N203" s="6">
        <f t="shared" si="87"/>
        <v>2.6</v>
      </c>
    </row>
    <row r="204" spans="1:14" ht="10.8" customHeight="1" x14ac:dyDescent="0.2">
      <c r="A204" s="42" t="s">
        <v>1</v>
      </c>
      <c r="B204" s="3">
        <f t="shared" si="92"/>
        <v>460</v>
      </c>
      <c r="C204" s="3">
        <v>66</v>
      </c>
      <c r="D204" s="3"/>
      <c r="E204" s="3">
        <f t="shared" si="93"/>
        <v>394</v>
      </c>
      <c r="F204" s="3">
        <v>374</v>
      </c>
      <c r="G204" s="3">
        <v>20</v>
      </c>
      <c r="H204" s="3"/>
      <c r="I204" s="6">
        <f t="shared" si="94"/>
        <v>100</v>
      </c>
      <c r="J204" s="6">
        <f>ROUNDUP((C204/$B204)*100,1)</f>
        <v>14.4</v>
      </c>
      <c r="K204" s="6"/>
      <c r="L204" s="6">
        <f t="shared" si="85"/>
        <v>85.6</v>
      </c>
      <c r="M204" s="6">
        <f t="shared" si="86"/>
        <v>81.3</v>
      </c>
      <c r="N204" s="6">
        <f t="shared" si="87"/>
        <v>4.3</v>
      </c>
    </row>
    <row r="205" spans="1:14" ht="10.8" customHeight="1" x14ac:dyDescent="0.2">
      <c r="A205" s="42" t="s">
        <v>0</v>
      </c>
      <c r="B205" s="3">
        <f t="shared" si="92"/>
        <v>460</v>
      </c>
      <c r="C205" s="3">
        <v>323</v>
      </c>
      <c r="D205" s="3"/>
      <c r="E205" s="3">
        <f t="shared" si="93"/>
        <v>137</v>
      </c>
      <c r="F205" s="3">
        <v>133</v>
      </c>
      <c r="G205" s="3">
        <v>4</v>
      </c>
      <c r="H205" s="3"/>
      <c r="I205" s="6">
        <f t="shared" si="94"/>
        <v>100</v>
      </c>
      <c r="J205" s="6">
        <f t="shared" si="95"/>
        <v>70.2</v>
      </c>
      <c r="K205" s="6"/>
      <c r="L205" s="6">
        <f t="shared" si="85"/>
        <v>29.799999999999997</v>
      </c>
      <c r="M205" s="6">
        <f t="shared" si="86"/>
        <v>28.9</v>
      </c>
      <c r="N205" s="6">
        <f t="shared" si="87"/>
        <v>0.9</v>
      </c>
    </row>
    <row r="206" spans="1:14" x14ac:dyDescent="0.2">
      <c r="A206" s="42"/>
      <c r="L206" s="6"/>
      <c r="M206" s="6"/>
      <c r="N206" s="6"/>
    </row>
    <row r="207" spans="1:14" x14ac:dyDescent="0.2">
      <c r="A207" s="52" t="s">
        <v>130</v>
      </c>
      <c r="B207" s="7"/>
      <c r="C207" s="8"/>
      <c r="D207" s="8"/>
      <c r="E207" s="7"/>
      <c r="I207" s="7"/>
      <c r="J207" s="7"/>
      <c r="K207" s="7"/>
      <c r="L207" s="6"/>
      <c r="M207" s="6"/>
      <c r="N207" s="6"/>
    </row>
    <row r="208" spans="1:14" ht="10.8" customHeight="1" x14ac:dyDescent="0.2">
      <c r="A208" s="42" t="s">
        <v>8</v>
      </c>
      <c r="B208" s="3">
        <f t="shared" ref="B208:B216" si="97">SUM(C208:E208)</f>
        <v>452</v>
      </c>
      <c r="C208" s="3">
        <v>28</v>
      </c>
      <c r="D208" s="3"/>
      <c r="E208" s="3">
        <f t="shared" ref="E208:E216" si="98">SUM(F208:G208)</f>
        <v>424</v>
      </c>
      <c r="F208" s="3">
        <v>366</v>
      </c>
      <c r="G208" s="3">
        <v>58</v>
      </c>
      <c r="H208" s="3"/>
      <c r="I208" s="6">
        <f t="shared" ref="I208:I216" si="99">SUM(J208,L208)</f>
        <v>100</v>
      </c>
      <c r="J208" s="6">
        <f>ROUND((C208/$B208)*100,1)</f>
        <v>6.2</v>
      </c>
      <c r="K208" s="6"/>
      <c r="L208" s="6">
        <f t="shared" si="85"/>
        <v>93.8</v>
      </c>
      <c r="M208" s="6">
        <f t="shared" si="86"/>
        <v>81</v>
      </c>
      <c r="N208" s="6">
        <f t="shared" si="87"/>
        <v>12.8</v>
      </c>
    </row>
    <row r="209" spans="1:14" ht="10.8" customHeight="1" x14ac:dyDescent="0.2">
      <c r="A209" s="42" t="s">
        <v>7</v>
      </c>
      <c r="B209" s="3">
        <f t="shared" si="97"/>
        <v>452</v>
      </c>
      <c r="C209" s="3">
        <v>11</v>
      </c>
      <c r="D209" s="3"/>
      <c r="E209" s="3">
        <f t="shared" si="98"/>
        <v>441</v>
      </c>
      <c r="F209" s="3">
        <v>353</v>
      </c>
      <c r="G209" s="3">
        <v>88</v>
      </c>
      <c r="H209" s="3"/>
      <c r="I209" s="6">
        <f t="shared" si="99"/>
        <v>100</v>
      </c>
      <c r="J209" s="6">
        <f t="shared" ref="J209:J215" si="100">ROUND((C209/$B209)*100,1)</f>
        <v>2.4</v>
      </c>
      <c r="K209" s="6"/>
      <c r="L209" s="6">
        <f t="shared" si="85"/>
        <v>97.6</v>
      </c>
      <c r="M209" s="6">
        <f t="shared" si="86"/>
        <v>78.099999999999994</v>
      </c>
      <c r="N209" s="6">
        <f t="shared" si="87"/>
        <v>19.5</v>
      </c>
    </row>
    <row r="210" spans="1:14" ht="10.8" customHeight="1" x14ac:dyDescent="0.2">
      <c r="A210" s="42" t="s">
        <v>6</v>
      </c>
      <c r="B210" s="3">
        <f t="shared" si="97"/>
        <v>452</v>
      </c>
      <c r="C210" s="3">
        <v>41</v>
      </c>
      <c r="D210" s="3"/>
      <c r="E210" s="3">
        <f t="shared" si="98"/>
        <v>411</v>
      </c>
      <c r="F210" s="3">
        <v>347</v>
      </c>
      <c r="G210" s="3">
        <v>64</v>
      </c>
      <c r="H210" s="3"/>
      <c r="I210" s="6">
        <f t="shared" si="99"/>
        <v>100</v>
      </c>
      <c r="J210" s="6">
        <f>ROUNDDOWN((C210/$B210)*100,1)</f>
        <v>9</v>
      </c>
      <c r="K210" s="6"/>
      <c r="L210" s="6">
        <f t="shared" si="85"/>
        <v>91</v>
      </c>
      <c r="M210" s="6">
        <f t="shared" si="86"/>
        <v>76.8</v>
      </c>
      <c r="N210" s="6">
        <f t="shared" si="87"/>
        <v>14.2</v>
      </c>
    </row>
    <row r="211" spans="1:14" ht="10.8" customHeight="1" x14ac:dyDescent="0.2">
      <c r="A211" s="42" t="s">
        <v>5</v>
      </c>
      <c r="B211" s="3">
        <f t="shared" si="97"/>
        <v>452</v>
      </c>
      <c r="C211" s="3">
        <v>222</v>
      </c>
      <c r="D211" s="3"/>
      <c r="E211" s="3">
        <f t="shared" si="98"/>
        <v>230</v>
      </c>
      <c r="F211" s="3">
        <v>196</v>
      </c>
      <c r="G211" s="3">
        <v>34</v>
      </c>
      <c r="H211" s="3"/>
      <c r="I211" s="6">
        <f t="shared" si="99"/>
        <v>100</v>
      </c>
      <c r="J211" s="6">
        <f t="shared" si="100"/>
        <v>49.1</v>
      </c>
      <c r="K211" s="6"/>
      <c r="L211" s="6">
        <f t="shared" si="85"/>
        <v>50.9</v>
      </c>
      <c r="M211" s="6">
        <f t="shared" si="86"/>
        <v>43.4</v>
      </c>
      <c r="N211" s="6">
        <f t="shared" si="87"/>
        <v>7.5</v>
      </c>
    </row>
    <row r="212" spans="1:14" ht="10.8" customHeight="1" x14ac:dyDescent="0.2">
      <c r="A212" s="42" t="s">
        <v>4</v>
      </c>
      <c r="B212" s="3">
        <f t="shared" si="97"/>
        <v>452</v>
      </c>
      <c r="C212" s="3">
        <v>43</v>
      </c>
      <c r="D212" s="3"/>
      <c r="E212" s="3">
        <f t="shared" si="98"/>
        <v>409</v>
      </c>
      <c r="F212" s="3">
        <v>349</v>
      </c>
      <c r="G212" s="3">
        <v>60</v>
      </c>
      <c r="H212" s="3"/>
      <c r="I212" s="6">
        <f t="shared" si="99"/>
        <v>100</v>
      </c>
      <c r="J212" s="6">
        <f t="shared" si="100"/>
        <v>9.5</v>
      </c>
      <c r="K212" s="6"/>
      <c r="L212" s="6">
        <f t="shared" si="85"/>
        <v>90.5</v>
      </c>
      <c r="M212" s="6">
        <f t="shared" si="86"/>
        <v>77.2</v>
      </c>
      <c r="N212" s="6">
        <f t="shared" si="87"/>
        <v>13.3</v>
      </c>
    </row>
    <row r="213" spans="1:14" ht="10.8" customHeight="1" x14ac:dyDescent="0.2">
      <c r="A213" s="42" t="s">
        <v>3</v>
      </c>
      <c r="B213" s="3">
        <f t="shared" si="97"/>
        <v>452</v>
      </c>
      <c r="C213" s="3">
        <v>75</v>
      </c>
      <c r="D213" s="3"/>
      <c r="E213" s="3">
        <f t="shared" si="98"/>
        <v>377</v>
      </c>
      <c r="F213" s="3">
        <v>312</v>
      </c>
      <c r="G213" s="3">
        <v>65</v>
      </c>
      <c r="H213" s="3"/>
      <c r="I213" s="6">
        <f t="shared" si="99"/>
        <v>100</v>
      </c>
      <c r="J213" s="6">
        <f t="shared" si="100"/>
        <v>16.600000000000001</v>
      </c>
      <c r="K213" s="6"/>
      <c r="L213" s="6">
        <f t="shared" si="85"/>
        <v>83.4</v>
      </c>
      <c r="M213" s="6">
        <f t="shared" si="86"/>
        <v>69</v>
      </c>
      <c r="N213" s="6">
        <f t="shared" si="87"/>
        <v>14.4</v>
      </c>
    </row>
    <row r="214" spans="1:14" ht="10.8" customHeight="1" x14ac:dyDescent="0.2">
      <c r="A214" s="42" t="s">
        <v>2</v>
      </c>
      <c r="B214" s="3">
        <f t="shared" si="97"/>
        <v>452</v>
      </c>
      <c r="C214" s="3">
        <v>205</v>
      </c>
      <c r="D214" s="3"/>
      <c r="E214" s="3">
        <f t="shared" si="98"/>
        <v>247</v>
      </c>
      <c r="F214" s="3">
        <v>213</v>
      </c>
      <c r="G214" s="3">
        <v>34</v>
      </c>
      <c r="H214" s="3"/>
      <c r="I214" s="6">
        <f t="shared" si="99"/>
        <v>100</v>
      </c>
      <c r="J214" s="6">
        <f t="shared" si="100"/>
        <v>45.4</v>
      </c>
      <c r="K214" s="6"/>
      <c r="L214" s="6">
        <f t="shared" si="85"/>
        <v>54.6</v>
      </c>
      <c r="M214" s="6">
        <f t="shared" si="86"/>
        <v>47.1</v>
      </c>
      <c r="N214" s="6">
        <f t="shared" si="87"/>
        <v>7.5</v>
      </c>
    </row>
    <row r="215" spans="1:14" ht="10.8" customHeight="1" x14ac:dyDescent="0.2">
      <c r="A215" s="42" t="s">
        <v>1</v>
      </c>
      <c r="B215" s="3">
        <f t="shared" si="97"/>
        <v>452</v>
      </c>
      <c r="C215" s="3">
        <v>61</v>
      </c>
      <c r="D215" s="3"/>
      <c r="E215" s="3">
        <f t="shared" si="98"/>
        <v>391</v>
      </c>
      <c r="F215" s="3">
        <v>363</v>
      </c>
      <c r="G215" s="3">
        <v>28</v>
      </c>
      <c r="H215" s="3"/>
      <c r="I215" s="6">
        <f t="shared" si="99"/>
        <v>100</v>
      </c>
      <c r="J215" s="6">
        <f t="shared" si="100"/>
        <v>13.5</v>
      </c>
      <c r="K215" s="6"/>
      <c r="L215" s="6">
        <f t="shared" si="85"/>
        <v>86.5</v>
      </c>
      <c r="M215" s="6">
        <f t="shared" si="86"/>
        <v>80.3</v>
      </c>
      <c r="N215" s="6">
        <f t="shared" si="87"/>
        <v>6.2</v>
      </c>
    </row>
    <row r="216" spans="1:14" ht="10.8" customHeight="1" x14ac:dyDescent="0.2">
      <c r="A216" s="42" t="s">
        <v>0</v>
      </c>
      <c r="B216" s="3">
        <f t="shared" si="97"/>
        <v>452</v>
      </c>
      <c r="C216" s="3">
        <v>243</v>
      </c>
      <c r="D216" s="3"/>
      <c r="E216" s="3">
        <f t="shared" si="98"/>
        <v>209</v>
      </c>
      <c r="F216" s="3">
        <v>182</v>
      </c>
      <c r="G216" s="3">
        <v>27</v>
      </c>
      <c r="H216" s="3"/>
      <c r="I216" s="6">
        <f t="shared" si="99"/>
        <v>100</v>
      </c>
      <c r="J216" s="6">
        <f>ROUNDDOWN((C216/$B216)*100,1)</f>
        <v>53.7</v>
      </c>
      <c r="K216" s="6"/>
      <c r="L216" s="6">
        <f t="shared" si="85"/>
        <v>46.3</v>
      </c>
      <c r="M216" s="6">
        <f t="shared" si="86"/>
        <v>40.299999999999997</v>
      </c>
      <c r="N216" s="6">
        <f t="shared" si="87"/>
        <v>6</v>
      </c>
    </row>
    <row r="217" spans="1:14" ht="10.8" customHeight="1" x14ac:dyDescent="0.2">
      <c r="A217" s="42"/>
      <c r="B217" s="3"/>
      <c r="C217" s="3"/>
      <c r="D217" s="3"/>
      <c r="E217" s="3"/>
      <c r="F217" s="3"/>
      <c r="G217" s="3"/>
      <c r="H217" s="3"/>
      <c r="I217" s="6"/>
      <c r="J217" s="6"/>
      <c r="K217" s="6"/>
      <c r="L217" s="6"/>
      <c r="M217" s="6"/>
      <c r="N217" s="6"/>
    </row>
    <row r="218" spans="1:14" x14ac:dyDescent="0.2">
      <c r="A218" s="52" t="s">
        <v>131</v>
      </c>
      <c r="B218" s="7"/>
      <c r="C218" s="8"/>
      <c r="D218" s="8"/>
      <c r="E218" s="7"/>
      <c r="I218" s="7"/>
      <c r="J218" s="7"/>
      <c r="K218" s="7"/>
      <c r="L218" s="6"/>
      <c r="M218" s="6"/>
      <c r="N218" s="6"/>
    </row>
    <row r="219" spans="1:14" ht="10.8" customHeight="1" x14ac:dyDescent="0.2">
      <c r="A219" s="42" t="s">
        <v>8</v>
      </c>
      <c r="B219" s="3">
        <f t="shared" ref="B219:B227" si="101">SUM(C219:E219)</f>
        <v>438</v>
      </c>
      <c r="C219" s="3">
        <v>18</v>
      </c>
      <c r="D219" s="3"/>
      <c r="E219" s="3">
        <f t="shared" ref="E219:E227" si="102">SUM(F219:G219)</f>
        <v>420</v>
      </c>
      <c r="F219" s="3">
        <v>313</v>
      </c>
      <c r="G219" s="3">
        <v>107</v>
      </c>
      <c r="H219" s="3"/>
      <c r="I219" s="6">
        <f t="shared" ref="I219:I227" si="103">SUM(J219,L219)</f>
        <v>100</v>
      </c>
      <c r="J219" s="6">
        <f>ROUND((C219/$B219)*100,1)</f>
        <v>4.0999999999999996</v>
      </c>
      <c r="K219" s="6"/>
      <c r="L219" s="6">
        <f t="shared" si="85"/>
        <v>95.9</v>
      </c>
      <c r="M219" s="6">
        <f t="shared" si="86"/>
        <v>71.5</v>
      </c>
      <c r="N219" s="6">
        <f t="shared" si="87"/>
        <v>24.4</v>
      </c>
    </row>
    <row r="220" spans="1:14" ht="10.8" customHeight="1" x14ac:dyDescent="0.2">
      <c r="A220" s="42" t="s">
        <v>7</v>
      </c>
      <c r="B220" s="3">
        <f t="shared" si="101"/>
        <v>438</v>
      </c>
      <c r="C220" s="3">
        <v>7</v>
      </c>
      <c r="D220" s="3"/>
      <c r="E220" s="3">
        <f t="shared" si="102"/>
        <v>431</v>
      </c>
      <c r="F220" s="3">
        <v>307</v>
      </c>
      <c r="G220" s="3">
        <v>124</v>
      </c>
      <c r="H220" s="3"/>
      <c r="I220" s="6">
        <f t="shared" si="103"/>
        <v>99.999999999999986</v>
      </c>
      <c r="J220" s="6">
        <f t="shared" ref="J220:J227" si="104">ROUND((C220/$B220)*100,1)</f>
        <v>1.6</v>
      </c>
      <c r="K220" s="6"/>
      <c r="L220" s="6">
        <f t="shared" si="85"/>
        <v>98.399999999999991</v>
      </c>
      <c r="M220" s="6">
        <f t="shared" si="86"/>
        <v>70.099999999999994</v>
      </c>
      <c r="N220" s="6">
        <f t="shared" si="87"/>
        <v>28.3</v>
      </c>
    </row>
    <row r="221" spans="1:14" ht="10.8" customHeight="1" x14ac:dyDescent="0.2">
      <c r="A221" s="42" t="s">
        <v>6</v>
      </c>
      <c r="B221" s="3">
        <f t="shared" si="101"/>
        <v>438</v>
      </c>
      <c r="C221" s="3">
        <v>176</v>
      </c>
      <c r="D221" s="3"/>
      <c r="E221" s="3">
        <f t="shared" si="102"/>
        <v>262</v>
      </c>
      <c r="F221" s="3">
        <v>234</v>
      </c>
      <c r="G221" s="3">
        <v>28</v>
      </c>
      <c r="H221" s="3"/>
      <c r="I221" s="6">
        <f t="shared" si="103"/>
        <v>100</v>
      </c>
      <c r="J221" s="6">
        <f t="shared" si="104"/>
        <v>40.200000000000003</v>
      </c>
      <c r="K221" s="6"/>
      <c r="L221" s="6">
        <f t="shared" si="85"/>
        <v>59.8</v>
      </c>
      <c r="M221" s="6">
        <f t="shared" si="86"/>
        <v>53.4</v>
      </c>
      <c r="N221" s="6">
        <f t="shared" si="87"/>
        <v>6.4</v>
      </c>
    </row>
    <row r="222" spans="1:14" ht="10.8" customHeight="1" x14ac:dyDescent="0.2">
      <c r="A222" s="42" t="s">
        <v>5</v>
      </c>
      <c r="B222" s="3">
        <f t="shared" si="101"/>
        <v>438</v>
      </c>
      <c r="C222" s="3">
        <v>279</v>
      </c>
      <c r="D222" s="3"/>
      <c r="E222" s="3">
        <f t="shared" si="102"/>
        <v>159</v>
      </c>
      <c r="F222" s="3">
        <v>123</v>
      </c>
      <c r="G222" s="3">
        <v>36</v>
      </c>
      <c r="H222" s="3"/>
      <c r="I222" s="6">
        <f t="shared" si="103"/>
        <v>100</v>
      </c>
      <c r="J222" s="6">
        <f t="shared" si="104"/>
        <v>63.7</v>
      </c>
      <c r="K222" s="6"/>
      <c r="L222" s="6">
        <f t="shared" si="85"/>
        <v>36.299999999999997</v>
      </c>
      <c r="M222" s="6">
        <f t="shared" si="86"/>
        <v>28.1</v>
      </c>
      <c r="N222" s="6">
        <f t="shared" si="87"/>
        <v>8.1999999999999993</v>
      </c>
    </row>
    <row r="223" spans="1:14" ht="10.8" customHeight="1" x14ac:dyDescent="0.2">
      <c r="A223" s="42" t="s">
        <v>4</v>
      </c>
      <c r="B223" s="3">
        <f t="shared" si="101"/>
        <v>438</v>
      </c>
      <c r="C223" s="3">
        <v>40</v>
      </c>
      <c r="D223" s="3"/>
      <c r="E223" s="3">
        <f t="shared" si="102"/>
        <v>398</v>
      </c>
      <c r="F223" s="3">
        <v>313</v>
      </c>
      <c r="G223" s="3">
        <v>85</v>
      </c>
      <c r="H223" s="3"/>
      <c r="I223" s="6">
        <f t="shared" si="103"/>
        <v>100</v>
      </c>
      <c r="J223" s="6">
        <f t="shared" si="104"/>
        <v>9.1</v>
      </c>
      <c r="K223" s="6"/>
      <c r="L223" s="6">
        <f t="shared" si="85"/>
        <v>90.9</v>
      </c>
      <c r="M223" s="6">
        <f t="shared" si="86"/>
        <v>71.5</v>
      </c>
      <c r="N223" s="6">
        <f t="shared" si="87"/>
        <v>19.399999999999999</v>
      </c>
    </row>
    <row r="224" spans="1:14" ht="10.8" customHeight="1" x14ac:dyDescent="0.2">
      <c r="A224" s="42" t="s">
        <v>3</v>
      </c>
      <c r="B224" s="3">
        <f t="shared" si="101"/>
        <v>438</v>
      </c>
      <c r="C224" s="3">
        <v>244</v>
      </c>
      <c r="D224" s="3"/>
      <c r="E224" s="3">
        <f t="shared" si="102"/>
        <v>194</v>
      </c>
      <c r="F224" s="3">
        <v>153</v>
      </c>
      <c r="G224" s="3">
        <v>41</v>
      </c>
      <c r="H224" s="3"/>
      <c r="I224" s="6">
        <f t="shared" si="103"/>
        <v>100</v>
      </c>
      <c r="J224" s="6">
        <f t="shared" si="104"/>
        <v>55.7</v>
      </c>
      <c r="K224" s="6"/>
      <c r="L224" s="6">
        <f t="shared" si="85"/>
        <v>44.3</v>
      </c>
      <c r="M224" s="6">
        <f t="shared" si="86"/>
        <v>34.9</v>
      </c>
      <c r="N224" s="6">
        <f t="shared" si="87"/>
        <v>9.4</v>
      </c>
    </row>
    <row r="225" spans="1:14" ht="10.8" customHeight="1" x14ac:dyDescent="0.2">
      <c r="A225" s="42" t="s">
        <v>2</v>
      </c>
      <c r="B225" s="3">
        <f t="shared" si="101"/>
        <v>438</v>
      </c>
      <c r="C225" s="3">
        <v>253</v>
      </c>
      <c r="D225" s="3"/>
      <c r="E225" s="3">
        <f t="shared" si="102"/>
        <v>185</v>
      </c>
      <c r="F225" s="3">
        <v>150</v>
      </c>
      <c r="G225" s="3">
        <v>35</v>
      </c>
      <c r="H225" s="3"/>
      <c r="I225" s="6">
        <f t="shared" si="103"/>
        <v>100</v>
      </c>
      <c r="J225" s="6">
        <f t="shared" si="104"/>
        <v>57.8</v>
      </c>
      <c r="K225" s="6"/>
      <c r="L225" s="6">
        <f t="shared" si="85"/>
        <v>42.2</v>
      </c>
      <c r="M225" s="6">
        <f t="shared" si="86"/>
        <v>34.200000000000003</v>
      </c>
      <c r="N225" s="6">
        <f t="shared" si="87"/>
        <v>8</v>
      </c>
    </row>
    <row r="226" spans="1:14" ht="10.8" customHeight="1" x14ac:dyDescent="0.2">
      <c r="A226" s="42" t="s">
        <v>1</v>
      </c>
      <c r="B226" s="3">
        <f t="shared" si="101"/>
        <v>438</v>
      </c>
      <c r="C226" s="3">
        <v>34</v>
      </c>
      <c r="D226" s="3"/>
      <c r="E226" s="3">
        <f t="shared" si="102"/>
        <v>404</v>
      </c>
      <c r="F226" s="3">
        <v>340</v>
      </c>
      <c r="G226" s="3">
        <v>64</v>
      </c>
      <c r="H226" s="3"/>
      <c r="I226" s="6">
        <f t="shared" si="103"/>
        <v>99.999999999999986</v>
      </c>
      <c r="J226" s="6">
        <f t="shared" si="104"/>
        <v>7.8</v>
      </c>
      <c r="K226" s="6"/>
      <c r="L226" s="6">
        <f t="shared" si="85"/>
        <v>92.199999999999989</v>
      </c>
      <c r="M226" s="6">
        <f t="shared" si="86"/>
        <v>77.599999999999994</v>
      </c>
      <c r="N226" s="6">
        <f t="shared" si="87"/>
        <v>14.6</v>
      </c>
    </row>
    <row r="227" spans="1:14" ht="10.8" customHeight="1" x14ac:dyDescent="0.2">
      <c r="A227" s="42" t="s">
        <v>0</v>
      </c>
      <c r="B227" s="3">
        <f t="shared" si="101"/>
        <v>438</v>
      </c>
      <c r="C227" s="3">
        <v>231</v>
      </c>
      <c r="D227" s="3"/>
      <c r="E227" s="3">
        <f t="shared" si="102"/>
        <v>207</v>
      </c>
      <c r="F227" s="3">
        <v>175</v>
      </c>
      <c r="G227" s="3">
        <v>32</v>
      </c>
      <c r="H227" s="3"/>
      <c r="I227" s="6">
        <f t="shared" si="103"/>
        <v>100</v>
      </c>
      <c r="J227" s="6">
        <f t="shared" si="104"/>
        <v>52.7</v>
      </c>
      <c r="K227" s="6"/>
      <c r="L227" s="6">
        <f t="shared" si="85"/>
        <v>47.3</v>
      </c>
      <c r="M227" s="6">
        <f t="shared" si="86"/>
        <v>40</v>
      </c>
      <c r="N227" s="6">
        <f t="shared" si="87"/>
        <v>7.3</v>
      </c>
    </row>
    <row r="228" spans="1:14" x14ac:dyDescent="0.2">
      <c r="A228" s="42"/>
      <c r="L228" s="6"/>
      <c r="M228" s="6"/>
      <c r="N228" s="6"/>
    </row>
    <row r="229" spans="1:14" x14ac:dyDescent="0.2">
      <c r="A229" s="52" t="s">
        <v>132</v>
      </c>
      <c r="B229" s="7"/>
      <c r="C229" s="8"/>
      <c r="D229" s="8"/>
      <c r="E229" s="7"/>
      <c r="I229" s="7"/>
      <c r="J229" s="7"/>
      <c r="K229" s="7"/>
      <c r="L229" s="6"/>
      <c r="M229" s="6"/>
      <c r="N229" s="6"/>
    </row>
    <row r="230" spans="1:14" ht="10.8" customHeight="1" x14ac:dyDescent="0.2">
      <c r="A230" s="42" t="s">
        <v>8</v>
      </c>
      <c r="B230" s="3">
        <f t="shared" ref="B230:B238" si="105">SUM(C230:E230)</f>
        <v>487</v>
      </c>
      <c r="C230" s="3">
        <v>49</v>
      </c>
      <c r="D230" s="3"/>
      <c r="E230" s="3">
        <f t="shared" ref="E230:E238" si="106">SUM(F230:G230)</f>
        <v>438</v>
      </c>
      <c r="F230" s="3">
        <v>413</v>
      </c>
      <c r="G230" s="3">
        <v>25</v>
      </c>
      <c r="H230" s="3"/>
      <c r="I230" s="6">
        <f t="shared" ref="I230:I238" si="107">SUM(J230,L230)</f>
        <v>99.999999999999986</v>
      </c>
      <c r="J230" s="6">
        <f>ROUND((C230/$B230)*100,1)</f>
        <v>10.1</v>
      </c>
      <c r="K230" s="6"/>
      <c r="L230" s="6">
        <f t="shared" si="85"/>
        <v>89.899999999999991</v>
      </c>
      <c r="M230" s="6">
        <f t="shared" si="86"/>
        <v>84.8</v>
      </c>
      <c r="N230" s="6">
        <f t="shared" si="87"/>
        <v>5.0999999999999996</v>
      </c>
    </row>
    <row r="231" spans="1:14" ht="10.8" customHeight="1" x14ac:dyDescent="0.2">
      <c r="A231" s="42" t="s">
        <v>7</v>
      </c>
      <c r="B231" s="3">
        <f t="shared" si="105"/>
        <v>487</v>
      </c>
      <c r="C231" s="3">
        <v>9</v>
      </c>
      <c r="D231" s="3"/>
      <c r="E231" s="3">
        <f t="shared" si="106"/>
        <v>478</v>
      </c>
      <c r="F231" s="3">
        <v>428</v>
      </c>
      <c r="G231" s="3">
        <v>50</v>
      </c>
      <c r="H231" s="3"/>
      <c r="I231" s="6">
        <f t="shared" si="107"/>
        <v>100</v>
      </c>
      <c r="J231" s="6">
        <f t="shared" ref="J231:J238" si="108">ROUND((C231/$B231)*100,1)</f>
        <v>1.8</v>
      </c>
      <c r="K231" s="6"/>
      <c r="L231" s="6">
        <f t="shared" si="85"/>
        <v>98.2</v>
      </c>
      <c r="M231" s="6">
        <f t="shared" si="86"/>
        <v>87.9</v>
      </c>
      <c r="N231" s="6">
        <f t="shared" si="87"/>
        <v>10.3</v>
      </c>
    </row>
    <row r="232" spans="1:14" ht="10.8" customHeight="1" x14ac:dyDescent="0.2">
      <c r="A232" s="42" t="s">
        <v>6</v>
      </c>
      <c r="B232" s="3">
        <f t="shared" si="105"/>
        <v>487</v>
      </c>
      <c r="C232" s="3">
        <v>131</v>
      </c>
      <c r="D232" s="3"/>
      <c r="E232" s="3">
        <f t="shared" si="106"/>
        <v>356</v>
      </c>
      <c r="F232" s="3">
        <v>334</v>
      </c>
      <c r="G232" s="3">
        <v>22</v>
      </c>
      <c r="H232" s="3"/>
      <c r="I232" s="6">
        <f t="shared" si="107"/>
        <v>100</v>
      </c>
      <c r="J232" s="6">
        <f t="shared" si="108"/>
        <v>26.9</v>
      </c>
      <c r="K232" s="6"/>
      <c r="L232" s="6">
        <f t="shared" si="85"/>
        <v>73.099999999999994</v>
      </c>
      <c r="M232" s="6">
        <f t="shared" si="86"/>
        <v>68.599999999999994</v>
      </c>
      <c r="N232" s="6">
        <f t="shared" si="87"/>
        <v>4.5</v>
      </c>
    </row>
    <row r="233" spans="1:14" ht="10.8" customHeight="1" x14ac:dyDescent="0.2">
      <c r="A233" s="42" t="s">
        <v>5</v>
      </c>
      <c r="B233" s="3">
        <f t="shared" si="105"/>
        <v>487</v>
      </c>
      <c r="C233" s="3">
        <v>203</v>
      </c>
      <c r="D233" s="3"/>
      <c r="E233" s="3">
        <f t="shared" si="106"/>
        <v>284</v>
      </c>
      <c r="F233" s="3">
        <v>261</v>
      </c>
      <c r="G233" s="3">
        <v>23</v>
      </c>
      <c r="H233" s="3"/>
      <c r="I233" s="6">
        <f t="shared" si="107"/>
        <v>100</v>
      </c>
      <c r="J233" s="6">
        <f t="shared" si="108"/>
        <v>41.7</v>
      </c>
      <c r="K233" s="6"/>
      <c r="L233" s="6">
        <f t="shared" si="85"/>
        <v>58.300000000000004</v>
      </c>
      <c r="M233" s="6">
        <f t="shared" si="86"/>
        <v>53.6</v>
      </c>
      <c r="N233" s="6">
        <f t="shared" si="87"/>
        <v>4.7</v>
      </c>
    </row>
    <row r="234" spans="1:14" ht="10.8" customHeight="1" x14ac:dyDescent="0.2">
      <c r="A234" s="42" t="s">
        <v>4</v>
      </c>
      <c r="B234" s="3">
        <f t="shared" si="105"/>
        <v>487</v>
      </c>
      <c r="C234" s="3">
        <v>64</v>
      </c>
      <c r="D234" s="3"/>
      <c r="E234" s="3">
        <f t="shared" si="106"/>
        <v>423</v>
      </c>
      <c r="F234" s="3">
        <v>396</v>
      </c>
      <c r="G234" s="3">
        <v>27</v>
      </c>
      <c r="H234" s="3"/>
      <c r="I234" s="6">
        <f t="shared" si="107"/>
        <v>100</v>
      </c>
      <c r="J234" s="6">
        <f>ROUNDUP((C234/$B234)*100,1)</f>
        <v>13.2</v>
      </c>
      <c r="K234" s="6"/>
      <c r="L234" s="6">
        <f t="shared" si="85"/>
        <v>86.8</v>
      </c>
      <c r="M234" s="6">
        <f t="shared" si="86"/>
        <v>81.3</v>
      </c>
      <c r="N234" s="6">
        <f t="shared" si="87"/>
        <v>5.5</v>
      </c>
    </row>
    <row r="235" spans="1:14" ht="10.8" customHeight="1" x14ac:dyDescent="0.2">
      <c r="A235" s="42" t="s">
        <v>3</v>
      </c>
      <c r="B235" s="3">
        <f t="shared" si="105"/>
        <v>487</v>
      </c>
      <c r="C235" s="3">
        <v>364</v>
      </c>
      <c r="D235" s="3"/>
      <c r="E235" s="3">
        <f t="shared" si="106"/>
        <v>123</v>
      </c>
      <c r="F235" s="3">
        <v>120</v>
      </c>
      <c r="G235" s="3">
        <v>3</v>
      </c>
      <c r="H235" s="3"/>
      <c r="I235" s="6">
        <f t="shared" si="107"/>
        <v>100</v>
      </c>
      <c r="J235" s="6">
        <f>ROUNDUP((C235/$B235)*100,1)</f>
        <v>74.8</v>
      </c>
      <c r="K235" s="6"/>
      <c r="L235" s="6">
        <f t="shared" si="85"/>
        <v>25.200000000000003</v>
      </c>
      <c r="M235" s="6">
        <f t="shared" si="86"/>
        <v>24.6</v>
      </c>
      <c r="N235" s="6">
        <f t="shared" si="87"/>
        <v>0.6</v>
      </c>
    </row>
    <row r="236" spans="1:14" ht="10.8" customHeight="1" x14ac:dyDescent="0.2">
      <c r="A236" s="42" t="s">
        <v>2</v>
      </c>
      <c r="B236" s="3">
        <f t="shared" si="105"/>
        <v>487</v>
      </c>
      <c r="C236" s="3">
        <v>247</v>
      </c>
      <c r="D236" s="3"/>
      <c r="E236" s="3">
        <f t="shared" si="106"/>
        <v>240</v>
      </c>
      <c r="F236" s="3">
        <v>208</v>
      </c>
      <c r="G236" s="3">
        <v>32</v>
      </c>
      <c r="H236" s="3"/>
      <c r="I236" s="6">
        <f t="shared" si="107"/>
        <v>100</v>
      </c>
      <c r="J236" s="6">
        <f t="shared" si="108"/>
        <v>50.7</v>
      </c>
      <c r="K236" s="6"/>
      <c r="L236" s="6">
        <f t="shared" si="85"/>
        <v>49.300000000000004</v>
      </c>
      <c r="M236" s="6">
        <f t="shared" si="86"/>
        <v>42.7</v>
      </c>
      <c r="N236" s="6">
        <f t="shared" si="87"/>
        <v>6.6</v>
      </c>
    </row>
    <row r="237" spans="1:14" ht="10.8" customHeight="1" x14ac:dyDescent="0.2">
      <c r="A237" s="42" t="s">
        <v>1</v>
      </c>
      <c r="B237" s="3">
        <f t="shared" si="105"/>
        <v>487</v>
      </c>
      <c r="C237" s="3">
        <v>42</v>
      </c>
      <c r="D237" s="3"/>
      <c r="E237" s="3">
        <f t="shared" si="106"/>
        <v>445</v>
      </c>
      <c r="F237" s="3">
        <v>413</v>
      </c>
      <c r="G237" s="3">
        <v>32</v>
      </c>
      <c r="H237" s="3"/>
      <c r="I237" s="6">
        <f t="shared" si="107"/>
        <v>99.999999999999986</v>
      </c>
      <c r="J237" s="6">
        <f t="shared" si="108"/>
        <v>8.6</v>
      </c>
      <c r="K237" s="6"/>
      <c r="L237" s="6">
        <f t="shared" si="85"/>
        <v>91.399999999999991</v>
      </c>
      <c r="M237" s="6">
        <f t="shared" si="86"/>
        <v>84.8</v>
      </c>
      <c r="N237" s="6">
        <f t="shared" si="87"/>
        <v>6.6</v>
      </c>
    </row>
    <row r="238" spans="1:14" ht="10.8" customHeight="1" x14ac:dyDescent="0.2">
      <c r="A238" s="42" t="s">
        <v>0</v>
      </c>
      <c r="B238" s="3">
        <f t="shared" si="105"/>
        <v>487</v>
      </c>
      <c r="C238" s="3">
        <v>240</v>
      </c>
      <c r="D238" s="3"/>
      <c r="E238" s="3">
        <f t="shared" si="106"/>
        <v>247</v>
      </c>
      <c r="F238" s="3">
        <v>220</v>
      </c>
      <c r="G238" s="3">
        <v>27</v>
      </c>
      <c r="H238" s="3"/>
      <c r="I238" s="6">
        <f t="shared" si="107"/>
        <v>100</v>
      </c>
      <c r="J238" s="6">
        <f t="shared" si="108"/>
        <v>49.3</v>
      </c>
      <c r="K238" s="6"/>
      <c r="L238" s="6">
        <f t="shared" si="85"/>
        <v>50.7</v>
      </c>
      <c r="M238" s="6">
        <f t="shared" si="86"/>
        <v>45.2</v>
      </c>
      <c r="N238" s="6">
        <f t="shared" si="87"/>
        <v>5.5</v>
      </c>
    </row>
    <row r="239" spans="1:14" ht="10.8" customHeight="1" thickBot="1" x14ac:dyDescent="0.25">
      <c r="A239" s="76"/>
      <c r="B239" s="77"/>
      <c r="C239" s="77"/>
      <c r="D239" s="77"/>
      <c r="E239" s="77"/>
      <c r="F239" s="77"/>
      <c r="G239" s="77"/>
      <c r="H239" s="77"/>
      <c r="I239" s="78"/>
      <c r="J239" s="78"/>
      <c r="K239" s="78"/>
      <c r="L239" s="78"/>
      <c r="M239" s="78"/>
      <c r="N239" s="78"/>
    </row>
    <row r="240" spans="1:14" x14ac:dyDescent="0.2">
      <c r="A240" s="15"/>
      <c r="B240" s="7"/>
      <c r="C240" s="8"/>
      <c r="D240" s="8"/>
      <c r="E240" s="7"/>
      <c r="I240" s="7"/>
      <c r="J240" s="7"/>
      <c r="K240" s="7"/>
      <c r="L240" s="7"/>
      <c r="M240" s="7"/>
      <c r="N240" s="7"/>
    </row>
    <row r="241" spans="1:14" ht="21" customHeight="1" x14ac:dyDescent="0.2">
      <c r="A241" s="81" t="s">
        <v>43</v>
      </c>
      <c r="B241" s="81"/>
      <c r="C241" s="81"/>
      <c r="D241" s="81"/>
      <c r="E241" s="81"/>
      <c r="F241" s="81"/>
      <c r="G241" s="81"/>
      <c r="H241" s="81"/>
      <c r="I241" s="81"/>
      <c r="J241" s="81"/>
      <c r="K241" s="81"/>
      <c r="L241" s="81"/>
      <c r="M241" s="81"/>
      <c r="N241" s="81"/>
    </row>
    <row r="242" spans="1:14" ht="10.8" customHeight="1" x14ac:dyDescent="0.2">
      <c r="A242" s="42"/>
      <c r="B242" s="3"/>
      <c r="C242" s="3"/>
      <c r="D242" s="3"/>
      <c r="E242" s="3"/>
      <c r="F242" s="3"/>
      <c r="G242" s="3"/>
      <c r="H242" s="3"/>
      <c r="I242" s="6"/>
      <c r="J242" s="6"/>
      <c r="K242" s="6"/>
      <c r="L242" s="6"/>
      <c r="M242" s="6"/>
      <c r="N242" s="6"/>
    </row>
    <row r="243" spans="1:14" ht="10.8" customHeight="1" x14ac:dyDescent="0.2">
      <c r="A243" s="42"/>
      <c r="B243" s="3"/>
      <c r="C243" s="3"/>
      <c r="D243" s="3"/>
      <c r="E243" s="3"/>
      <c r="F243" s="3"/>
      <c r="G243" s="3"/>
      <c r="H243" s="3"/>
      <c r="I243" s="6"/>
      <c r="J243" s="6"/>
      <c r="K243" s="6"/>
      <c r="L243" s="6"/>
      <c r="M243" s="6"/>
      <c r="N243" s="6"/>
    </row>
    <row r="244" spans="1:14" ht="10.8" customHeight="1" x14ac:dyDescent="0.2">
      <c r="A244" s="42"/>
      <c r="B244" s="3"/>
      <c r="C244" s="3"/>
      <c r="D244" s="3"/>
      <c r="E244" s="3"/>
      <c r="F244" s="3"/>
      <c r="G244" s="3"/>
      <c r="H244" s="3"/>
      <c r="I244" s="6"/>
      <c r="J244" s="6"/>
      <c r="K244" s="6"/>
      <c r="L244" s="6"/>
      <c r="M244" s="6"/>
      <c r="N244" s="6"/>
    </row>
    <row r="245" spans="1:14" ht="10.8" customHeight="1" x14ac:dyDescent="0.2">
      <c r="A245" s="42"/>
      <c r="B245" s="3"/>
      <c r="C245" s="3"/>
      <c r="D245" s="3"/>
      <c r="E245" s="3"/>
      <c r="F245" s="3"/>
      <c r="G245" s="3"/>
      <c r="H245" s="3"/>
      <c r="I245" s="6"/>
      <c r="J245" s="6"/>
      <c r="K245" s="6"/>
      <c r="L245" s="6"/>
      <c r="M245" s="6"/>
      <c r="N245" s="6"/>
    </row>
    <row r="246" spans="1:14" ht="10.8" customHeight="1" x14ac:dyDescent="0.2">
      <c r="A246" s="42"/>
      <c r="B246" s="3"/>
      <c r="C246" s="3"/>
      <c r="D246" s="3"/>
      <c r="E246" s="3"/>
      <c r="F246" s="3"/>
      <c r="G246" s="3"/>
      <c r="H246" s="3"/>
      <c r="I246" s="6"/>
      <c r="J246" s="6"/>
      <c r="K246" s="6"/>
      <c r="L246" s="6"/>
      <c r="M246" s="6"/>
      <c r="N246" s="6"/>
    </row>
    <row r="247" spans="1:14" ht="10.8" customHeight="1" x14ac:dyDescent="0.2">
      <c r="A247" s="42"/>
      <c r="B247" s="3"/>
      <c r="C247" s="3"/>
      <c r="D247" s="3"/>
      <c r="E247" s="3"/>
      <c r="F247" s="3"/>
      <c r="G247" s="3"/>
      <c r="H247" s="3"/>
      <c r="I247" s="6"/>
      <c r="J247" s="6"/>
      <c r="K247" s="6"/>
      <c r="L247" s="6"/>
      <c r="M247" s="6"/>
      <c r="N247" s="6"/>
    </row>
    <row r="248" spans="1:14" ht="10.8" customHeight="1" x14ac:dyDescent="0.2">
      <c r="A248" s="42"/>
      <c r="B248" s="3"/>
      <c r="C248" s="3"/>
      <c r="D248" s="3"/>
      <c r="E248" s="3"/>
      <c r="F248" s="3"/>
      <c r="G248" s="3"/>
      <c r="H248" s="3"/>
      <c r="I248" s="6"/>
      <c r="J248" s="6"/>
      <c r="K248" s="6"/>
      <c r="L248" s="6"/>
      <c r="M248" s="6"/>
      <c r="N248" s="6"/>
    </row>
    <row r="249" spans="1:14" ht="10.8" customHeight="1" x14ac:dyDescent="0.2">
      <c r="A249" s="42"/>
      <c r="B249" s="3"/>
      <c r="C249" s="3"/>
      <c r="D249" s="3"/>
      <c r="E249" s="3"/>
      <c r="F249" s="3"/>
      <c r="G249" s="3"/>
      <c r="H249" s="3"/>
      <c r="I249" s="6"/>
      <c r="J249" s="6"/>
      <c r="K249" s="6"/>
      <c r="L249" s="6"/>
      <c r="M249" s="6"/>
      <c r="N249" s="6"/>
    </row>
  </sheetData>
  <mergeCells count="13">
    <mergeCell ref="J6:J7"/>
    <mergeCell ref="L6:N6"/>
    <mergeCell ref="A241:N241"/>
    <mergeCell ref="A1:N1"/>
    <mergeCell ref="A2:N2"/>
    <mergeCell ref="A3:N3"/>
    <mergeCell ref="A5:A7"/>
    <mergeCell ref="B5:G5"/>
    <mergeCell ref="I5:N5"/>
    <mergeCell ref="B6:B7"/>
    <mergeCell ref="C6:C7"/>
    <mergeCell ref="E6:G6"/>
    <mergeCell ref="I6:I7"/>
  </mergeCells>
  <printOptions horizontalCentered="1"/>
  <pageMargins left="0.39370078740157483" right="0.39370078740157483" top="0.39370078740157483" bottom="0.39370078740157483" header="0.31496062992125984" footer="0.31496062992125984"/>
  <pageSetup scale="94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2:I89"/>
  <sheetViews>
    <sheetView topLeftCell="G1" workbookViewId="0">
      <pane xSplit="1" topLeftCell="H1" activePane="topRight" state="frozen"/>
      <selection activeCell="G1" sqref="G1"/>
      <selection pane="topRight" activeCell="H1" sqref="H1"/>
    </sheetView>
  </sheetViews>
  <sheetFormatPr baseColWidth="10" defaultRowHeight="10.199999999999999" x14ac:dyDescent="0.2"/>
  <cols>
    <col min="1" max="1" width="17" style="1" hidden="1" customWidth="1"/>
    <col min="2" max="2" width="28.21875" style="1" bestFit="1" customWidth="1"/>
    <col min="3" max="3" width="9.33203125" style="1" customWidth="1"/>
    <col min="4" max="4" width="1.21875" style="1" customWidth="1"/>
    <col min="5" max="5" width="8" style="1" customWidth="1"/>
    <col min="6" max="8" width="8.77734375" style="1" customWidth="1"/>
    <col min="9" max="9" width="11.5546875" style="1"/>
    <col min="10" max="10" width="34.44140625" style="1" bestFit="1" customWidth="1"/>
    <col min="11" max="11" width="6.33203125" style="1" customWidth="1"/>
    <col min="12" max="12" width="7.6640625" style="1" customWidth="1"/>
    <col min="13" max="16384" width="11.5546875" style="1"/>
  </cols>
  <sheetData>
    <row r="2" spans="1:8" ht="51" customHeight="1" x14ac:dyDescent="0.2">
      <c r="B2" s="82" t="s">
        <v>23</v>
      </c>
      <c r="C2" s="82"/>
      <c r="D2" s="82"/>
      <c r="E2" s="82"/>
      <c r="F2" s="82"/>
      <c r="G2" s="62"/>
      <c r="H2" s="62"/>
    </row>
    <row r="3" spans="1:8" ht="10.8" thickBot="1" x14ac:dyDescent="0.25">
      <c r="B3" s="5"/>
      <c r="C3" s="5"/>
      <c r="D3" s="5"/>
      <c r="E3" s="5"/>
      <c r="F3" s="5"/>
      <c r="G3" s="64"/>
      <c r="H3" s="64"/>
    </row>
    <row r="4" spans="1:8" ht="15" customHeight="1" x14ac:dyDescent="0.2">
      <c r="B4" s="96" t="s">
        <v>12</v>
      </c>
      <c r="C4" s="98" t="s">
        <v>26</v>
      </c>
      <c r="D4" s="22"/>
      <c r="E4" s="100" t="s">
        <v>22</v>
      </c>
      <c r="F4" s="100"/>
      <c r="G4" s="17"/>
      <c r="H4" s="17"/>
    </row>
    <row r="5" spans="1:8" ht="15" customHeight="1" x14ac:dyDescent="0.2">
      <c r="B5" s="97"/>
      <c r="C5" s="99"/>
      <c r="D5" s="23"/>
      <c r="E5" s="24" t="s">
        <v>24</v>
      </c>
      <c r="F5" s="24" t="s">
        <v>25</v>
      </c>
      <c r="G5" s="61"/>
      <c r="H5" s="61"/>
    </row>
    <row r="6" spans="1:8" x14ac:dyDescent="0.2">
      <c r="C6" s="7"/>
      <c r="D6" s="7"/>
      <c r="E6" s="7"/>
      <c r="F6" s="7"/>
      <c r="G6" s="36"/>
      <c r="H6" s="36"/>
    </row>
    <row r="7" spans="1:8" s="15" customFormat="1" x14ac:dyDescent="0.2">
      <c r="B7" s="15" t="s">
        <v>9</v>
      </c>
      <c r="C7" s="20">
        <f>SUM(C9:C23)</f>
        <v>49808</v>
      </c>
      <c r="D7" s="20"/>
      <c r="E7" s="20">
        <f>SUM(E9:E23)</f>
        <v>23191</v>
      </c>
      <c r="F7" s="14">
        <f>(E7/C7)*100</f>
        <v>46.560793446835852</v>
      </c>
      <c r="G7" s="65"/>
      <c r="H7" s="65"/>
    </row>
    <row r="8" spans="1:8" x14ac:dyDescent="0.2">
      <c r="C8" s="18"/>
      <c r="D8" s="18"/>
      <c r="E8" s="18"/>
      <c r="F8" s="2"/>
      <c r="G8" s="66"/>
      <c r="H8" s="66"/>
    </row>
    <row r="9" spans="1:8" x14ac:dyDescent="0.2">
      <c r="A9" s="1" t="s">
        <v>8</v>
      </c>
      <c r="B9" s="1" t="s">
        <v>8</v>
      </c>
      <c r="C9" s="3">
        <v>4356</v>
      </c>
      <c r="D9" s="3"/>
      <c r="E9" s="3">
        <v>3388</v>
      </c>
      <c r="F9" s="2">
        <f t="shared" ref="F9:F23" si="0">(E9/C9)*100</f>
        <v>77.777777777777786</v>
      </c>
      <c r="G9" s="66"/>
      <c r="H9" s="66"/>
    </row>
    <row r="10" spans="1:8" x14ac:dyDescent="0.2">
      <c r="A10" s="1" t="s">
        <v>7</v>
      </c>
      <c r="B10" s="1" t="s">
        <v>7</v>
      </c>
      <c r="C10" s="3">
        <v>7530</v>
      </c>
      <c r="D10" s="3"/>
      <c r="E10" s="3">
        <v>3993</v>
      </c>
      <c r="F10" s="2">
        <f t="shared" si="0"/>
        <v>53.027888446215144</v>
      </c>
      <c r="G10" s="2"/>
      <c r="H10" s="2"/>
    </row>
    <row r="11" spans="1:8" x14ac:dyDescent="0.2">
      <c r="A11" s="1" t="s">
        <v>6</v>
      </c>
      <c r="B11" s="1" t="s">
        <v>6</v>
      </c>
      <c r="C11" s="3">
        <v>3028</v>
      </c>
      <c r="D11" s="3"/>
      <c r="E11" s="3">
        <v>736</v>
      </c>
      <c r="F11" s="2">
        <f t="shared" si="0"/>
        <v>24.306472919418759</v>
      </c>
      <c r="G11" s="2"/>
      <c r="H11" s="2"/>
    </row>
    <row r="12" spans="1:8" x14ac:dyDescent="0.2">
      <c r="A12" s="1" t="s">
        <v>5</v>
      </c>
      <c r="B12" s="1" t="s">
        <v>5</v>
      </c>
      <c r="C12" s="3">
        <v>3354</v>
      </c>
      <c r="D12" s="3"/>
      <c r="E12" s="3">
        <v>1395</v>
      </c>
      <c r="F12" s="2">
        <f t="shared" si="0"/>
        <v>41.59212880143113</v>
      </c>
      <c r="G12" s="2"/>
      <c r="H12" s="2"/>
    </row>
    <row r="13" spans="1:8" x14ac:dyDescent="0.2">
      <c r="A13" s="1" t="s">
        <v>4</v>
      </c>
      <c r="B13" s="1" t="s">
        <v>4</v>
      </c>
      <c r="C13" s="3">
        <v>3411</v>
      </c>
      <c r="D13" s="3"/>
      <c r="E13" s="3">
        <v>2267</v>
      </c>
      <c r="F13" s="2">
        <f t="shared" si="0"/>
        <v>66.461448255643504</v>
      </c>
      <c r="G13" s="2"/>
      <c r="H13" s="2"/>
    </row>
    <row r="14" spans="1:8" ht="20.399999999999999" x14ac:dyDescent="0.2">
      <c r="A14" s="30" t="s">
        <v>37</v>
      </c>
      <c r="B14" s="30" t="s">
        <v>37</v>
      </c>
      <c r="C14" s="3">
        <v>1524</v>
      </c>
      <c r="D14" s="3"/>
      <c r="E14" s="3">
        <v>371</v>
      </c>
      <c r="F14" s="2">
        <f t="shared" si="0"/>
        <v>24.343832020997375</v>
      </c>
      <c r="G14" s="2"/>
      <c r="H14" s="2"/>
    </row>
    <row r="15" spans="1:8" x14ac:dyDescent="0.2">
      <c r="A15" s="1" t="s">
        <v>2</v>
      </c>
      <c r="B15" s="1" t="s">
        <v>2</v>
      </c>
      <c r="C15" s="3">
        <v>2826</v>
      </c>
      <c r="D15" s="3"/>
      <c r="E15" s="3">
        <v>1823</v>
      </c>
      <c r="F15" s="2">
        <f t="shared" si="0"/>
        <v>64.50813871196037</v>
      </c>
      <c r="G15" s="2"/>
      <c r="H15" s="2"/>
    </row>
    <row r="16" spans="1:8" x14ac:dyDescent="0.2">
      <c r="A16" s="1" t="s">
        <v>1</v>
      </c>
      <c r="B16" s="1" t="s">
        <v>1</v>
      </c>
      <c r="C16" s="3">
        <v>6263</v>
      </c>
      <c r="D16" s="3"/>
      <c r="E16" s="3">
        <v>2417</v>
      </c>
      <c r="F16" s="2">
        <f t="shared" si="0"/>
        <v>38.591729203257223</v>
      </c>
      <c r="G16" s="2"/>
      <c r="H16" s="2"/>
    </row>
    <row r="17" spans="1:9" x14ac:dyDescent="0.2">
      <c r="A17" s="1" t="s">
        <v>0</v>
      </c>
      <c r="B17" s="1" t="s">
        <v>0</v>
      </c>
      <c r="C17" s="3">
        <v>2896</v>
      </c>
      <c r="D17" s="3"/>
      <c r="E17" s="3">
        <v>557</v>
      </c>
      <c r="F17" s="2">
        <f t="shared" si="0"/>
        <v>19.233425414364643</v>
      </c>
      <c r="G17" s="2"/>
      <c r="H17" s="2"/>
    </row>
    <row r="18" spans="1:9" ht="20.399999999999999" x14ac:dyDescent="0.2">
      <c r="A18" s="30" t="s">
        <v>34</v>
      </c>
      <c r="B18" s="41" t="s">
        <v>34</v>
      </c>
      <c r="C18" s="3">
        <v>4062</v>
      </c>
      <c r="D18" s="3"/>
      <c r="E18" s="3">
        <v>1902</v>
      </c>
      <c r="F18" s="2">
        <f t="shared" si="0"/>
        <v>46.824224519940913</v>
      </c>
      <c r="G18" s="2"/>
      <c r="H18" s="2"/>
      <c r="I18" s="2"/>
    </row>
    <row r="19" spans="1:9" x14ac:dyDescent="0.2">
      <c r="A19" s="1" t="s">
        <v>18</v>
      </c>
      <c r="B19" s="2" t="s">
        <v>18</v>
      </c>
      <c r="C19" s="3">
        <v>3679</v>
      </c>
      <c r="D19" s="3"/>
      <c r="E19" s="3">
        <v>1507</v>
      </c>
      <c r="F19" s="2">
        <f t="shared" si="0"/>
        <v>40.962217994020108</v>
      </c>
      <c r="G19" s="2"/>
      <c r="H19" s="2"/>
    </row>
    <row r="20" spans="1:9" ht="20.399999999999999" x14ac:dyDescent="0.2">
      <c r="A20" s="30" t="s">
        <v>38</v>
      </c>
      <c r="B20" s="41" t="s">
        <v>38</v>
      </c>
      <c r="C20" s="3">
        <v>822</v>
      </c>
      <c r="D20" s="3"/>
      <c r="E20" s="3">
        <v>386</v>
      </c>
      <c r="F20" s="2">
        <f t="shared" si="0"/>
        <v>46.958637469586371</v>
      </c>
      <c r="G20" s="2"/>
      <c r="H20" s="2"/>
    </row>
    <row r="21" spans="1:9" ht="20.399999999999999" x14ac:dyDescent="0.2">
      <c r="A21" s="30" t="s">
        <v>36</v>
      </c>
      <c r="B21" s="41" t="s">
        <v>36</v>
      </c>
      <c r="C21" s="3">
        <v>849</v>
      </c>
      <c r="D21" s="3"/>
      <c r="E21" s="3">
        <v>435</v>
      </c>
      <c r="F21" s="2">
        <f t="shared" si="0"/>
        <v>51.236749116607768</v>
      </c>
      <c r="G21" s="2"/>
      <c r="H21" s="2"/>
    </row>
    <row r="22" spans="1:9" ht="20.399999999999999" x14ac:dyDescent="0.2">
      <c r="A22" s="30" t="s">
        <v>39</v>
      </c>
      <c r="B22" s="41" t="s">
        <v>53</v>
      </c>
      <c r="C22" s="3">
        <v>3334</v>
      </c>
      <c r="D22" s="3"/>
      <c r="E22" s="3">
        <v>1290</v>
      </c>
      <c r="F22" s="2">
        <f t="shared" si="0"/>
        <v>38.692261547690457</v>
      </c>
      <c r="G22" s="2"/>
      <c r="H22" s="2"/>
    </row>
    <row r="23" spans="1:9" ht="20.399999999999999" x14ac:dyDescent="0.2">
      <c r="A23" s="30" t="s">
        <v>40</v>
      </c>
      <c r="B23" s="41" t="s">
        <v>35</v>
      </c>
      <c r="C23" s="3">
        <v>1874</v>
      </c>
      <c r="D23" s="3"/>
      <c r="E23" s="3">
        <v>724</v>
      </c>
      <c r="F23" s="2">
        <f t="shared" si="0"/>
        <v>38.633938100320172</v>
      </c>
      <c r="G23" s="2"/>
      <c r="H23" s="2"/>
    </row>
    <row r="24" spans="1:9" ht="10.8" thickBot="1" x14ac:dyDescent="0.25">
      <c r="B24" s="5"/>
      <c r="C24" s="5"/>
      <c r="D24" s="5"/>
      <c r="E24" s="5"/>
      <c r="F24" s="5"/>
      <c r="G24" s="16"/>
      <c r="H24" s="16"/>
    </row>
    <row r="26" spans="1:9" x14ac:dyDescent="0.2">
      <c r="B26" s="19" t="s">
        <v>27</v>
      </c>
    </row>
    <row r="29" spans="1:9" ht="48" customHeight="1" x14ac:dyDescent="0.2">
      <c r="B29" s="82" t="s">
        <v>28</v>
      </c>
      <c r="C29" s="82"/>
      <c r="D29" s="82"/>
      <c r="E29" s="82"/>
      <c r="F29" s="82"/>
      <c r="G29" s="62"/>
      <c r="H29" s="62"/>
    </row>
    <row r="30" spans="1:9" ht="10.8" thickBot="1" x14ac:dyDescent="0.25">
      <c r="G30" s="63"/>
      <c r="H30" s="63"/>
    </row>
    <row r="31" spans="1:9" ht="15" customHeight="1" x14ac:dyDescent="0.2">
      <c r="B31" s="96" t="s">
        <v>12</v>
      </c>
      <c r="C31" s="98" t="s">
        <v>26</v>
      </c>
      <c r="D31" s="22"/>
      <c r="E31" s="100" t="s">
        <v>22</v>
      </c>
      <c r="F31" s="100"/>
      <c r="G31" s="17"/>
      <c r="H31" s="17"/>
    </row>
    <row r="32" spans="1:9" ht="15" customHeight="1" x14ac:dyDescent="0.2">
      <c r="B32" s="97"/>
      <c r="C32" s="99"/>
      <c r="D32" s="23"/>
      <c r="E32" s="24" t="s">
        <v>24</v>
      </c>
      <c r="F32" s="24" t="s">
        <v>25</v>
      </c>
      <c r="G32" s="61"/>
      <c r="H32" s="61"/>
    </row>
    <row r="33" spans="2:8" x14ac:dyDescent="0.2">
      <c r="B33" s="7"/>
      <c r="C33" s="7"/>
      <c r="D33" s="7"/>
      <c r="E33" s="7"/>
      <c r="F33" s="7"/>
      <c r="G33" s="36"/>
      <c r="H33" s="36"/>
    </row>
    <row r="34" spans="2:8" s="15" customFormat="1" x14ac:dyDescent="0.2">
      <c r="B34" s="25" t="s">
        <v>9</v>
      </c>
      <c r="C34" s="20">
        <f>SUM(C36:C43)</f>
        <v>218299</v>
      </c>
      <c r="D34" s="20"/>
      <c r="E34" s="20">
        <f>SUM(E36:E43)</f>
        <v>109084</v>
      </c>
      <c r="F34" s="14">
        <f t="shared" ref="F34" si="1">(E34/C34)*100</f>
        <v>49.969995281700783</v>
      </c>
      <c r="G34" s="14"/>
      <c r="H34" s="14"/>
    </row>
    <row r="35" spans="2:8" x14ac:dyDescent="0.2">
      <c r="B35" s="7"/>
      <c r="C35" s="18"/>
      <c r="D35" s="18"/>
      <c r="E35" s="18"/>
      <c r="F35" s="7"/>
      <c r="G35" s="7"/>
      <c r="H35" s="7"/>
    </row>
    <row r="36" spans="2:8" x14ac:dyDescent="0.2">
      <c r="B36" s="1" t="s">
        <v>8</v>
      </c>
      <c r="C36" s="3">
        <v>36636</v>
      </c>
      <c r="D36" s="3"/>
      <c r="E36" s="3">
        <v>17931</v>
      </c>
      <c r="F36" s="2">
        <f t="shared" ref="F36:F43" si="2">(E36/C36)*100</f>
        <v>48.943661971830984</v>
      </c>
      <c r="G36" s="2"/>
      <c r="H36" s="2"/>
    </row>
    <row r="37" spans="2:8" x14ac:dyDescent="0.2">
      <c r="B37" s="1" t="s">
        <v>7</v>
      </c>
      <c r="C37" s="3">
        <v>39484</v>
      </c>
      <c r="D37" s="3"/>
      <c r="E37" s="3">
        <v>28836</v>
      </c>
      <c r="F37" s="2">
        <f t="shared" si="2"/>
        <v>73.032114274136362</v>
      </c>
      <c r="G37" s="2"/>
      <c r="H37" s="2"/>
    </row>
    <row r="38" spans="2:8" x14ac:dyDescent="0.2">
      <c r="B38" s="1" t="s">
        <v>6</v>
      </c>
      <c r="C38" s="3">
        <v>29165</v>
      </c>
      <c r="D38" s="3"/>
      <c r="E38" s="3">
        <v>12265</v>
      </c>
      <c r="F38" s="2">
        <f t="shared" si="2"/>
        <v>42.053831647522713</v>
      </c>
      <c r="G38" s="2"/>
      <c r="H38" s="2"/>
    </row>
    <row r="39" spans="2:8" x14ac:dyDescent="0.2">
      <c r="B39" s="1" t="s">
        <v>5</v>
      </c>
      <c r="C39" s="3">
        <v>10975</v>
      </c>
      <c r="D39" s="3"/>
      <c r="E39" s="3">
        <v>2843</v>
      </c>
      <c r="F39" s="2">
        <f t="shared" si="2"/>
        <v>25.904328018223232</v>
      </c>
      <c r="G39" s="2"/>
      <c r="H39" s="2"/>
    </row>
    <row r="40" spans="2:8" x14ac:dyDescent="0.2">
      <c r="B40" s="1" t="s">
        <v>4</v>
      </c>
      <c r="C40" s="3">
        <v>15986</v>
      </c>
      <c r="D40" s="3"/>
      <c r="E40" s="3">
        <v>8156</v>
      </c>
      <c r="F40" s="2">
        <f t="shared" si="2"/>
        <v>51.019642186913551</v>
      </c>
      <c r="G40" s="2"/>
      <c r="H40" s="2"/>
    </row>
    <row r="41" spans="2:8" x14ac:dyDescent="0.2">
      <c r="B41" s="1" t="s">
        <v>2</v>
      </c>
      <c r="C41" s="3">
        <v>33364</v>
      </c>
      <c r="D41" s="3"/>
      <c r="E41" s="3">
        <v>18396</v>
      </c>
      <c r="F41" s="2">
        <f t="shared" si="2"/>
        <v>55.137273708188459</v>
      </c>
      <c r="G41" s="2"/>
      <c r="H41" s="2"/>
    </row>
    <row r="42" spans="2:8" x14ac:dyDescent="0.2">
      <c r="B42" s="1" t="s">
        <v>1</v>
      </c>
      <c r="C42" s="3">
        <v>37232</v>
      </c>
      <c r="D42" s="3"/>
      <c r="E42" s="3">
        <v>17805</v>
      </c>
      <c r="F42" s="2">
        <f t="shared" si="2"/>
        <v>47.821766222604211</v>
      </c>
      <c r="G42" s="2"/>
      <c r="H42" s="2"/>
    </row>
    <row r="43" spans="2:8" x14ac:dyDescent="0.2">
      <c r="B43" s="1" t="s">
        <v>0</v>
      </c>
      <c r="C43" s="3">
        <v>15457</v>
      </c>
      <c r="D43" s="3"/>
      <c r="E43" s="3">
        <v>2852</v>
      </c>
      <c r="F43" s="2">
        <f t="shared" si="2"/>
        <v>18.451187164391538</v>
      </c>
      <c r="G43" s="2"/>
      <c r="H43" s="2"/>
    </row>
    <row r="44" spans="2:8" ht="10.8" thickBot="1" x14ac:dyDescent="0.25">
      <c r="B44" s="5"/>
      <c r="C44" s="5"/>
      <c r="D44" s="5"/>
      <c r="E44" s="5"/>
      <c r="F44" s="26"/>
      <c r="G44" s="38"/>
      <c r="H44" s="38"/>
    </row>
    <row r="46" spans="2:8" x14ac:dyDescent="0.2">
      <c r="B46" s="19" t="s">
        <v>27</v>
      </c>
    </row>
    <row r="49" spans="2:8" ht="48" customHeight="1" x14ac:dyDescent="0.2">
      <c r="B49" s="82" t="s">
        <v>29</v>
      </c>
      <c r="C49" s="82"/>
      <c r="D49" s="82"/>
      <c r="E49" s="82"/>
      <c r="F49" s="82"/>
      <c r="G49" s="37"/>
      <c r="H49" s="37"/>
    </row>
    <row r="50" spans="2:8" ht="10.8" thickBot="1" x14ac:dyDescent="0.25"/>
    <row r="51" spans="2:8" ht="15" customHeight="1" x14ac:dyDescent="0.2">
      <c r="B51" s="96" t="s">
        <v>12</v>
      </c>
      <c r="C51" s="98" t="s">
        <v>26</v>
      </c>
      <c r="D51" s="22"/>
      <c r="E51" s="100" t="s">
        <v>22</v>
      </c>
      <c r="F51" s="100"/>
      <c r="G51" s="17"/>
      <c r="H51" s="17"/>
    </row>
    <row r="52" spans="2:8" ht="15" customHeight="1" x14ac:dyDescent="0.2">
      <c r="B52" s="97"/>
      <c r="C52" s="99"/>
      <c r="D52" s="23"/>
      <c r="E52" s="24" t="s">
        <v>24</v>
      </c>
      <c r="F52" s="24" t="s">
        <v>25</v>
      </c>
      <c r="G52" s="61"/>
      <c r="H52" s="61"/>
    </row>
    <row r="53" spans="2:8" x14ac:dyDescent="0.2">
      <c r="C53" s="7"/>
      <c r="D53" s="7"/>
      <c r="E53" s="7"/>
      <c r="F53" s="7"/>
      <c r="G53" s="7"/>
      <c r="H53" s="7"/>
    </row>
    <row r="54" spans="2:8" s="15" customFormat="1" x14ac:dyDescent="0.2">
      <c r="B54" s="15" t="s">
        <v>9</v>
      </c>
      <c r="C54" s="20">
        <f>SUM(C56:C65)</f>
        <v>22198</v>
      </c>
      <c r="D54" s="20"/>
      <c r="E54" s="20">
        <f>SUM(E56:E65)</f>
        <v>11177</v>
      </c>
      <c r="F54" s="14">
        <f t="shared" ref="F54" si="3">(E54/C54)*100</f>
        <v>50.351383007478155</v>
      </c>
      <c r="G54" s="14"/>
      <c r="H54" s="14"/>
    </row>
    <row r="55" spans="2:8" x14ac:dyDescent="0.2">
      <c r="C55" s="18"/>
      <c r="D55" s="18"/>
      <c r="E55" s="18"/>
      <c r="F55" s="7"/>
      <c r="G55" s="7"/>
      <c r="H55" s="7"/>
    </row>
    <row r="56" spans="2:8" x14ac:dyDescent="0.2">
      <c r="B56" s="1" t="s">
        <v>8</v>
      </c>
      <c r="C56" s="3">
        <v>3356</v>
      </c>
      <c r="D56" s="3"/>
      <c r="E56" s="3">
        <v>1539</v>
      </c>
      <c r="F56" s="2">
        <f t="shared" ref="F56:F63" si="4">(E56/C56)*100</f>
        <v>45.858164481525627</v>
      </c>
      <c r="G56" s="2"/>
      <c r="H56" s="2"/>
    </row>
    <row r="57" spans="2:8" x14ac:dyDescent="0.2">
      <c r="B57" s="1" t="s">
        <v>7</v>
      </c>
      <c r="C57" s="3">
        <v>3454</v>
      </c>
      <c r="D57" s="3"/>
      <c r="E57" s="3">
        <v>1832</v>
      </c>
      <c r="F57" s="2">
        <f t="shared" si="4"/>
        <v>53.03995367689636</v>
      </c>
      <c r="G57" s="2"/>
      <c r="H57" s="2"/>
    </row>
    <row r="58" spans="2:8" x14ac:dyDescent="0.2">
      <c r="B58" s="1" t="s">
        <v>6</v>
      </c>
      <c r="C58" s="3">
        <v>2545</v>
      </c>
      <c r="D58" s="3"/>
      <c r="E58" s="3">
        <v>1221</v>
      </c>
      <c r="F58" s="2">
        <f t="shared" si="4"/>
        <v>47.976424361493123</v>
      </c>
      <c r="G58" s="2"/>
      <c r="H58" s="2"/>
    </row>
    <row r="59" spans="2:8" x14ac:dyDescent="0.2">
      <c r="B59" s="1" t="s">
        <v>5</v>
      </c>
      <c r="C59" s="3">
        <v>2015</v>
      </c>
      <c r="D59" s="3"/>
      <c r="E59" s="3">
        <v>832</v>
      </c>
      <c r="F59" s="2">
        <f t="shared" si="4"/>
        <v>41.29032258064516</v>
      </c>
      <c r="G59" s="2"/>
      <c r="H59" s="2"/>
    </row>
    <row r="60" spans="2:8" x14ac:dyDescent="0.2">
      <c r="B60" s="1" t="s">
        <v>4</v>
      </c>
      <c r="C60" s="3">
        <v>1513</v>
      </c>
      <c r="D60" s="3"/>
      <c r="E60" s="3">
        <v>1042</v>
      </c>
      <c r="F60" s="2">
        <f t="shared" si="4"/>
        <v>68.869795109054849</v>
      </c>
      <c r="G60" s="2"/>
      <c r="H60" s="2"/>
    </row>
    <row r="61" spans="2:8" ht="20.399999999999999" x14ac:dyDescent="0.2">
      <c r="B61" s="30" t="s">
        <v>41</v>
      </c>
      <c r="C61" s="3">
        <v>2093</v>
      </c>
      <c r="D61" s="3"/>
      <c r="E61" s="3">
        <v>1092</v>
      </c>
      <c r="F61" s="2">
        <f t="shared" si="4"/>
        <v>52.173913043478258</v>
      </c>
      <c r="G61" s="2"/>
      <c r="H61" s="2"/>
    </row>
    <row r="62" spans="2:8" x14ac:dyDescent="0.2">
      <c r="B62" s="1" t="s">
        <v>2</v>
      </c>
      <c r="C62" s="3">
        <v>1729</v>
      </c>
      <c r="D62" s="3"/>
      <c r="E62" s="3">
        <v>835</v>
      </c>
      <c r="F62" s="2">
        <f t="shared" si="4"/>
        <v>48.293811451706183</v>
      </c>
      <c r="G62" s="2"/>
      <c r="H62" s="2"/>
    </row>
    <row r="63" spans="2:8" x14ac:dyDescent="0.2">
      <c r="B63" s="1" t="s">
        <v>1</v>
      </c>
      <c r="C63" s="3">
        <v>3459</v>
      </c>
      <c r="D63" s="3"/>
      <c r="E63" s="3">
        <v>1592</v>
      </c>
      <c r="F63" s="2">
        <f t="shared" si="4"/>
        <v>46.024862677074296</v>
      </c>
      <c r="G63" s="2"/>
      <c r="H63" s="2"/>
    </row>
    <row r="64" spans="2:8" x14ac:dyDescent="0.2">
      <c r="B64" s="27" t="s">
        <v>0</v>
      </c>
      <c r="C64" s="28">
        <v>28</v>
      </c>
      <c r="D64" s="28"/>
      <c r="E64" s="28">
        <v>182</v>
      </c>
      <c r="F64" s="31">
        <v>100</v>
      </c>
      <c r="G64" s="27">
        <f>(E64/C64)*100</f>
        <v>650</v>
      </c>
      <c r="H64" s="39"/>
    </row>
    <row r="65" spans="2:8" x14ac:dyDescent="0.2">
      <c r="B65" s="1" t="s">
        <v>13</v>
      </c>
      <c r="C65" s="3">
        <v>2006</v>
      </c>
      <c r="D65" s="3"/>
      <c r="E65" s="3">
        <v>1010</v>
      </c>
      <c r="F65" s="2">
        <f>(E65/C65)*100</f>
        <v>50.348953140578267</v>
      </c>
      <c r="G65" s="2"/>
      <c r="H65" s="2"/>
    </row>
    <row r="66" spans="2:8" ht="10.8" thickBot="1" x14ac:dyDescent="0.25">
      <c r="B66" s="5"/>
      <c r="C66" s="5"/>
      <c r="D66" s="5"/>
      <c r="E66" s="5"/>
      <c r="F66" s="5"/>
      <c r="G66" s="16"/>
      <c r="H66" s="16"/>
    </row>
    <row r="68" spans="2:8" x14ac:dyDescent="0.2">
      <c r="B68" s="19" t="s">
        <v>27</v>
      </c>
    </row>
    <row r="69" spans="2:8" x14ac:dyDescent="0.2">
      <c r="B69" s="19"/>
    </row>
    <row r="71" spans="2:8" ht="48" customHeight="1" x14ac:dyDescent="0.2">
      <c r="B71" s="82" t="s">
        <v>30</v>
      </c>
      <c r="C71" s="82"/>
      <c r="D71" s="82"/>
      <c r="E71" s="82"/>
      <c r="F71" s="82"/>
      <c r="G71" s="37"/>
      <c r="H71" s="37"/>
    </row>
    <row r="72" spans="2:8" ht="10.8" thickBot="1" x14ac:dyDescent="0.25">
      <c r="G72" s="63"/>
      <c r="H72" s="63"/>
    </row>
    <row r="73" spans="2:8" ht="15" customHeight="1" x14ac:dyDescent="0.2">
      <c r="B73" s="96" t="s">
        <v>12</v>
      </c>
      <c r="C73" s="98" t="s">
        <v>26</v>
      </c>
      <c r="D73" s="22"/>
      <c r="E73" s="100" t="s">
        <v>22</v>
      </c>
      <c r="F73" s="100"/>
      <c r="G73" s="17"/>
      <c r="H73" s="17"/>
    </row>
    <row r="74" spans="2:8" ht="15" customHeight="1" x14ac:dyDescent="0.2">
      <c r="B74" s="97"/>
      <c r="C74" s="99"/>
      <c r="D74" s="23"/>
      <c r="E74" s="24" t="s">
        <v>24</v>
      </c>
      <c r="F74" s="24" t="s">
        <v>25</v>
      </c>
      <c r="G74" s="61"/>
      <c r="H74" s="61"/>
    </row>
    <row r="75" spans="2:8" x14ac:dyDescent="0.2">
      <c r="C75" s="7"/>
      <c r="D75" s="7"/>
      <c r="E75" s="7"/>
      <c r="G75" s="63"/>
      <c r="H75" s="63"/>
    </row>
    <row r="76" spans="2:8" s="15" customFormat="1" x14ac:dyDescent="0.2">
      <c r="B76" s="15" t="s">
        <v>9</v>
      </c>
      <c r="C76" s="20">
        <f>SUM(C78:C86)</f>
        <v>129750</v>
      </c>
      <c r="D76" s="20"/>
      <c r="E76" s="20">
        <f>SUM(E78:E86)</f>
        <v>66417</v>
      </c>
      <c r="F76" s="14">
        <f t="shared" ref="F76" si="5">(E76/C76)*100</f>
        <v>51.188439306358383</v>
      </c>
      <c r="G76" s="14"/>
      <c r="H76" s="14"/>
    </row>
    <row r="77" spans="2:8" x14ac:dyDescent="0.2">
      <c r="C77" s="18"/>
      <c r="D77" s="18"/>
      <c r="E77" s="18"/>
    </row>
    <row r="78" spans="2:8" x14ac:dyDescent="0.2">
      <c r="B78" s="1" t="s">
        <v>8</v>
      </c>
      <c r="C78" s="3">
        <v>20936</v>
      </c>
      <c r="D78" s="3"/>
      <c r="E78" s="3">
        <v>11173</v>
      </c>
      <c r="F78" s="2">
        <f t="shared" ref="F78:F86" si="6">(E78/C78)*100</f>
        <v>53.36740542606038</v>
      </c>
      <c r="G78" s="2"/>
      <c r="H78" s="2"/>
    </row>
    <row r="79" spans="2:8" x14ac:dyDescent="0.2">
      <c r="B79" s="1" t="s">
        <v>7</v>
      </c>
      <c r="C79" s="3">
        <v>21920</v>
      </c>
      <c r="D79" s="3"/>
      <c r="E79" s="3">
        <v>11873</v>
      </c>
      <c r="F79" s="2">
        <f t="shared" si="6"/>
        <v>54.165145985401466</v>
      </c>
      <c r="G79" s="2"/>
      <c r="H79" s="2"/>
    </row>
    <row r="80" spans="2:8" x14ac:dyDescent="0.2">
      <c r="B80" s="1" t="s">
        <v>6</v>
      </c>
      <c r="C80" s="3">
        <v>14914</v>
      </c>
      <c r="D80" s="3"/>
      <c r="E80" s="3">
        <v>6776</v>
      </c>
      <c r="F80" s="2">
        <f t="shared" si="6"/>
        <v>45.433820571275312</v>
      </c>
      <c r="G80" s="2"/>
      <c r="H80" s="2"/>
    </row>
    <row r="81" spans="2:8" x14ac:dyDescent="0.2">
      <c r="B81" s="1" t="s">
        <v>5</v>
      </c>
      <c r="C81" s="3">
        <v>9757</v>
      </c>
      <c r="D81" s="3"/>
      <c r="E81" s="3">
        <v>4562</v>
      </c>
      <c r="F81" s="2">
        <f t="shared" si="6"/>
        <v>46.756175053807524</v>
      </c>
      <c r="G81" s="2"/>
      <c r="H81" s="2"/>
    </row>
    <row r="82" spans="2:8" x14ac:dyDescent="0.2">
      <c r="B82" s="1" t="s">
        <v>4</v>
      </c>
      <c r="C82" s="3">
        <v>15546</v>
      </c>
      <c r="D82" s="3"/>
      <c r="E82" s="3">
        <v>7977</v>
      </c>
      <c r="F82" s="2">
        <f t="shared" si="6"/>
        <v>51.312234658433042</v>
      </c>
      <c r="G82" s="2"/>
      <c r="H82" s="2"/>
    </row>
    <row r="83" spans="2:8" x14ac:dyDescent="0.2">
      <c r="B83" s="1" t="s">
        <v>3</v>
      </c>
      <c r="C83" s="3">
        <v>10277</v>
      </c>
      <c r="D83" s="3"/>
      <c r="E83" s="3">
        <v>5653</v>
      </c>
      <c r="F83" s="2">
        <f t="shared" si="6"/>
        <v>55.006324802958062</v>
      </c>
      <c r="G83" s="2"/>
      <c r="H83" s="2"/>
    </row>
    <row r="84" spans="2:8" x14ac:dyDescent="0.2">
      <c r="B84" s="1" t="s">
        <v>2</v>
      </c>
      <c r="C84" s="3">
        <v>10176</v>
      </c>
      <c r="D84" s="3"/>
      <c r="E84" s="3">
        <v>5745</v>
      </c>
      <c r="F84" s="2">
        <f t="shared" si="6"/>
        <v>56.456367924528308</v>
      </c>
      <c r="G84" s="2"/>
      <c r="H84" s="2"/>
    </row>
    <row r="85" spans="2:8" x14ac:dyDescent="0.2">
      <c r="B85" s="1" t="s">
        <v>1</v>
      </c>
      <c r="C85" s="3">
        <v>19085</v>
      </c>
      <c r="D85" s="3"/>
      <c r="E85" s="3">
        <v>9275</v>
      </c>
      <c r="F85" s="2">
        <f t="shared" si="6"/>
        <v>48.598375687712867</v>
      </c>
      <c r="G85" s="2"/>
      <c r="H85" s="2"/>
    </row>
    <row r="86" spans="2:8" x14ac:dyDescent="0.2">
      <c r="B86" s="1" t="s">
        <v>0</v>
      </c>
      <c r="C86" s="3">
        <v>7139</v>
      </c>
      <c r="D86" s="3"/>
      <c r="E86" s="3">
        <v>3383</v>
      </c>
      <c r="F86" s="2">
        <f t="shared" si="6"/>
        <v>47.387589298221037</v>
      </c>
      <c r="G86" s="2"/>
      <c r="H86" s="2"/>
    </row>
    <row r="87" spans="2:8" ht="10.8" thickBot="1" x14ac:dyDescent="0.25">
      <c r="B87" s="5"/>
      <c r="C87" s="5"/>
      <c r="D87" s="5"/>
      <c r="E87" s="5"/>
      <c r="F87" s="5"/>
      <c r="G87" s="16"/>
      <c r="H87" s="16"/>
    </row>
    <row r="89" spans="2:8" x14ac:dyDescent="0.2">
      <c r="B89" s="19" t="s">
        <v>27</v>
      </c>
    </row>
  </sheetData>
  <mergeCells count="16">
    <mergeCell ref="B73:B74"/>
    <mergeCell ref="C73:C74"/>
    <mergeCell ref="E73:F73"/>
    <mergeCell ref="B2:F2"/>
    <mergeCell ref="B4:B5"/>
    <mergeCell ref="C4:C5"/>
    <mergeCell ref="E4:F4"/>
    <mergeCell ref="B29:F29"/>
    <mergeCell ref="B31:B32"/>
    <mergeCell ref="C31:C32"/>
    <mergeCell ref="E31:F31"/>
    <mergeCell ref="B49:F49"/>
    <mergeCell ref="B51:B52"/>
    <mergeCell ref="C51:C52"/>
    <mergeCell ref="E51:F51"/>
    <mergeCell ref="B71:F71"/>
  </mergeCells>
  <printOptions horizontalCentered="1"/>
  <pageMargins left="0.39370078740157483" right="0.39370078740157483" top="0.39370078740157483" bottom="0.39370078740157483" header="0.31496062992125984" footer="0.31496062992125984"/>
  <pageSetup scale="90" fitToHeight="0" orientation="portrait" r:id="rId1"/>
  <rowBreaks count="1" manualBreakCount="1">
    <brk id="49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pageSetUpPr fitToPage="1"/>
  </sheetPr>
  <dimension ref="A2:P77"/>
  <sheetViews>
    <sheetView topLeftCell="D1" workbookViewId="0">
      <pane xSplit="1" topLeftCell="E1" activePane="topRight" state="frozen"/>
      <selection activeCell="D1" sqref="D1"/>
      <selection pane="topRight" activeCell="E1" sqref="E1"/>
    </sheetView>
  </sheetViews>
  <sheetFormatPr baseColWidth="10" defaultRowHeight="10.199999999999999" x14ac:dyDescent="0.2"/>
  <cols>
    <col min="1" max="1" width="23.21875" style="1" bestFit="1" customWidth="1"/>
    <col min="2" max="3" width="8.44140625" style="1" customWidth="1"/>
    <col min="4" max="4" width="8.44140625" style="63" customWidth="1"/>
    <col min="5" max="16384" width="11.5546875" style="1"/>
  </cols>
  <sheetData>
    <row r="2" spans="1:16" ht="33.6" customHeight="1" x14ac:dyDescent="0.2">
      <c r="C2" s="33"/>
      <c r="D2" s="62"/>
    </row>
    <row r="3" spans="1:16" x14ac:dyDescent="0.2">
      <c r="A3" s="16"/>
      <c r="B3" s="16"/>
      <c r="C3" s="16"/>
      <c r="D3" s="64"/>
    </row>
    <row r="4" spans="1:16" s="11" customFormat="1" ht="14.4" customHeight="1" x14ac:dyDescent="0.3">
      <c r="A4" s="82" t="s">
        <v>44</v>
      </c>
      <c r="B4" s="82"/>
      <c r="C4" s="17"/>
      <c r="D4" s="17"/>
    </row>
    <row r="5" spans="1:16" s="11" customFormat="1" ht="14.4" customHeight="1" x14ac:dyDescent="0.3">
      <c r="A5" s="34"/>
      <c r="B5" s="17"/>
      <c r="C5" s="17"/>
      <c r="D5" s="17"/>
    </row>
    <row r="6" spans="1:16" s="11" customFormat="1" ht="14.4" customHeight="1" x14ac:dyDescent="0.2">
      <c r="A6" s="12" t="s">
        <v>12</v>
      </c>
      <c r="B6" s="35" t="s">
        <v>20</v>
      </c>
      <c r="C6" s="35" t="s">
        <v>33</v>
      </c>
      <c r="D6" s="67"/>
    </row>
    <row r="8" spans="1:16" ht="10.8" customHeight="1" x14ac:dyDescent="0.2">
      <c r="A8" s="1" t="s">
        <v>8</v>
      </c>
      <c r="B8" s="6">
        <v>97.628894403087941</v>
      </c>
      <c r="C8" s="6">
        <v>84.507042253521135</v>
      </c>
      <c r="D8" s="68"/>
      <c r="N8" s="2"/>
      <c r="P8" s="2"/>
    </row>
    <row r="9" spans="1:16" ht="10.8" customHeight="1" x14ac:dyDescent="0.2">
      <c r="A9" s="1" t="s">
        <v>7</v>
      </c>
      <c r="B9" s="6">
        <v>99.834574028122418</v>
      </c>
      <c r="C9" s="6">
        <v>96.879315106324214</v>
      </c>
      <c r="D9" s="68"/>
      <c r="N9" s="2"/>
      <c r="P9" s="2"/>
    </row>
    <row r="10" spans="1:16" ht="10.8" customHeight="1" x14ac:dyDescent="0.2">
      <c r="A10" s="1" t="s">
        <v>6</v>
      </c>
      <c r="B10" s="6">
        <v>53.019023986765916</v>
      </c>
      <c r="C10" s="6">
        <v>19.899999999999999</v>
      </c>
      <c r="D10" s="68"/>
      <c r="N10" s="2"/>
      <c r="P10" s="2"/>
    </row>
    <row r="11" spans="1:16" ht="10.8" customHeight="1" x14ac:dyDescent="0.2">
      <c r="A11" s="1" t="s">
        <v>5</v>
      </c>
      <c r="B11" s="6">
        <v>75.461814171491596</v>
      </c>
      <c r="C11" s="6">
        <v>37.6</v>
      </c>
      <c r="D11" s="68"/>
      <c r="N11" s="2"/>
      <c r="P11" s="2"/>
    </row>
    <row r="12" spans="1:16" ht="10.8" customHeight="1" x14ac:dyDescent="0.2">
      <c r="A12" s="1" t="s">
        <v>4</v>
      </c>
      <c r="B12" s="6">
        <v>79.487179487179489</v>
      </c>
      <c r="C12" s="6">
        <v>61.391880695940344</v>
      </c>
      <c r="D12" s="68"/>
      <c r="N12" s="2"/>
      <c r="P12" s="2"/>
    </row>
    <row r="13" spans="1:16" ht="10.8" customHeight="1" x14ac:dyDescent="0.2">
      <c r="A13" s="30" t="s">
        <v>49</v>
      </c>
      <c r="B13" s="6">
        <v>30.079955886407497</v>
      </c>
      <c r="C13" s="6">
        <v>9.7971002485501248</v>
      </c>
      <c r="D13" s="68"/>
      <c r="N13" s="2"/>
      <c r="P13" s="2"/>
    </row>
    <row r="14" spans="1:16" ht="10.8" customHeight="1" x14ac:dyDescent="0.2">
      <c r="A14" s="1" t="s">
        <v>2</v>
      </c>
      <c r="B14" s="6">
        <v>63.165150261924452</v>
      </c>
      <c r="C14" s="6">
        <v>49.627174813587409</v>
      </c>
      <c r="D14" s="68"/>
      <c r="N14" s="2"/>
      <c r="P14" s="2"/>
    </row>
    <row r="15" spans="1:16" ht="10.8" customHeight="1" x14ac:dyDescent="0.2">
      <c r="A15" s="1" t="s">
        <v>1</v>
      </c>
      <c r="B15" s="6">
        <v>95.754066721808655</v>
      </c>
      <c r="C15" s="6">
        <v>63.601215133940897</v>
      </c>
      <c r="D15" s="68"/>
      <c r="N15" s="2"/>
      <c r="P15" s="2"/>
    </row>
    <row r="16" spans="1:16" ht="10.8" customHeight="1" x14ac:dyDescent="0.2">
      <c r="A16" s="1" t="s">
        <v>0</v>
      </c>
      <c r="B16" s="6">
        <v>70.195754066721804</v>
      </c>
      <c r="C16" s="6">
        <v>15.244407622203811</v>
      </c>
      <c r="D16" s="68"/>
      <c r="N16" s="2"/>
      <c r="P16" s="2"/>
    </row>
    <row r="17" spans="1:16" ht="20.399999999999999" x14ac:dyDescent="0.2">
      <c r="A17" s="30" t="s">
        <v>34</v>
      </c>
      <c r="B17" s="6">
        <v>90.295009649848367</v>
      </c>
      <c r="C17" s="6">
        <v>51.560342446837886</v>
      </c>
      <c r="D17" s="68"/>
      <c r="N17" s="2"/>
      <c r="P17" s="2"/>
    </row>
    <row r="18" spans="1:16" ht="10.8" customHeight="1" x14ac:dyDescent="0.2">
      <c r="A18" s="1" t="s">
        <v>18</v>
      </c>
      <c r="B18" s="6">
        <v>68.844775296388207</v>
      </c>
      <c r="C18" s="6">
        <v>39.602319801159901</v>
      </c>
      <c r="D18" s="68"/>
      <c r="N18" s="2"/>
      <c r="P18" s="2"/>
    </row>
    <row r="19" spans="1:16" ht="20.399999999999999" x14ac:dyDescent="0.2">
      <c r="A19" s="30" t="s">
        <v>38</v>
      </c>
      <c r="B19" s="6">
        <v>20.512820512820515</v>
      </c>
      <c r="C19" s="6">
        <v>10.521955260977631</v>
      </c>
      <c r="D19" s="68"/>
      <c r="N19" s="2"/>
      <c r="P19" s="2"/>
    </row>
    <row r="20" spans="1:16" ht="10.8" customHeight="1" x14ac:dyDescent="0.2">
      <c r="A20" s="30" t="s">
        <v>36</v>
      </c>
      <c r="B20" s="6">
        <v>16.211745244003311</v>
      </c>
      <c r="C20" s="6">
        <v>11.792322562827948</v>
      </c>
      <c r="D20" s="68"/>
      <c r="N20" s="2"/>
      <c r="P20" s="2"/>
    </row>
    <row r="21" spans="1:16" ht="10.8" customHeight="1" x14ac:dyDescent="0.2">
      <c r="A21" s="30" t="s">
        <v>50</v>
      </c>
      <c r="B21" s="6">
        <v>75.379101185552784</v>
      </c>
      <c r="C21" s="6">
        <v>35.266500966583813</v>
      </c>
      <c r="D21" s="68"/>
      <c r="N21" s="2"/>
      <c r="P21" s="2"/>
    </row>
    <row r="22" spans="1:16" ht="20.399999999999999" x14ac:dyDescent="0.2">
      <c r="A22" s="30" t="s">
        <v>51</v>
      </c>
      <c r="B22" s="6">
        <v>42.018196856906542</v>
      </c>
      <c r="C22" s="6">
        <v>19.80115990057995</v>
      </c>
      <c r="D22" s="68"/>
      <c r="N22" s="2"/>
      <c r="P22" s="2"/>
    </row>
    <row r="23" spans="1:16" ht="10.8" thickBot="1" x14ac:dyDescent="0.25">
      <c r="A23" s="5"/>
      <c r="B23" s="4"/>
      <c r="C23" s="4"/>
      <c r="D23" s="69"/>
    </row>
    <row r="24" spans="1:16" x14ac:dyDescent="0.2">
      <c r="B24" s="13"/>
      <c r="C24" s="13"/>
      <c r="D24" s="70"/>
    </row>
    <row r="25" spans="1:16" x14ac:dyDescent="0.2">
      <c r="B25" s="13"/>
      <c r="C25" s="13"/>
      <c r="D25" s="70"/>
    </row>
    <row r="26" spans="1:16" ht="33.6" customHeight="1" x14ac:dyDescent="0.2">
      <c r="C26" s="33"/>
      <c r="D26" s="62"/>
    </row>
    <row r="27" spans="1:16" ht="10.8" thickBot="1" x14ac:dyDescent="0.25">
      <c r="A27" s="5"/>
      <c r="B27" s="5"/>
      <c r="C27" s="5"/>
      <c r="D27" s="64"/>
    </row>
    <row r="28" spans="1:16" ht="14.4" customHeight="1" x14ac:dyDescent="0.2">
      <c r="A28" s="82" t="s">
        <v>45</v>
      </c>
      <c r="B28" s="82"/>
      <c r="C28" s="35"/>
      <c r="D28" s="67"/>
    </row>
    <row r="29" spans="1:16" ht="14.4" customHeight="1" x14ac:dyDescent="0.2">
      <c r="A29" s="12"/>
      <c r="B29" s="35"/>
      <c r="C29" s="35"/>
      <c r="D29" s="67"/>
    </row>
    <row r="30" spans="1:16" ht="14.4" customHeight="1" x14ac:dyDescent="0.2">
      <c r="A30" s="12" t="s">
        <v>12</v>
      </c>
      <c r="B30" s="7" t="s">
        <v>20</v>
      </c>
      <c r="C30" s="7" t="s">
        <v>33</v>
      </c>
      <c r="D30" s="36"/>
    </row>
    <row r="32" spans="1:16" ht="10.8" customHeight="1" x14ac:dyDescent="0.2">
      <c r="A32" s="1" t="s">
        <v>8</v>
      </c>
      <c r="B32" s="6">
        <v>99.645256651437791</v>
      </c>
      <c r="C32" s="6">
        <v>85.122278957269543</v>
      </c>
      <c r="D32" s="68"/>
      <c r="O32" s="2"/>
      <c r="P32" s="2"/>
    </row>
    <row r="33" spans="1:16" ht="10.8" customHeight="1" x14ac:dyDescent="0.2">
      <c r="A33" s="1" t="s">
        <v>7</v>
      </c>
      <c r="B33" s="6">
        <v>99.978500403117437</v>
      </c>
      <c r="C33" s="6">
        <v>98.882020962106964</v>
      </c>
      <c r="D33" s="68"/>
      <c r="O33" s="2"/>
      <c r="P33" s="2"/>
    </row>
    <row r="34" spans="1:16" ht="10.8" customHeight="1" x14ac:dyDescent="0.2">
      <c r="A34" s="1" t="s">
        <v>6</v>
      </c>
      <c r="B34" s="6">
        <v>92.378392905133026</v>
      </c>
      <c r="C34" s="6">
        <v>58.210158559527009</v>
      </c>
      <c r="D34" s="68"/>
      <c r="O34" s="2"/>
      <c r="P34" s="2"/>
    </row>
    <row r="35" spans="1:16" ht="10.8" customHeight="1" x14ac:dyDescent="0.2">
      <c r="A35" s="1" t="s">
        <v>5</v>
      </c>
      <c r="B35" s="6">
        <v>45.143778554152107</v>
      </c>
      <c r="C35" s="6">
        <v>14.31873152378393</v>
      </c>
      <c r="D35" s="68"/>
      <c r="O35" s="2"/>
      <c r="P35" s="2"/>
    </row>
    <row r="36" spans="1:16" ht="10.8" customHeight="1" x14ac:dyDescent="0.2">
      <c r="A36" s="1" t="s">
        <v>4</v>
      </c>
      <c r="B36" s="6">
        <v>55.872077398548775</v>
      </c>
      <c r="C36" s="6">
        <v>41.633969363074442</v>
      </c>
      <c r="D36" s="68"/>
      <c r="O36" s="2"/>
      <c r="P36" s="2"/>
    </row>
    <row r="37" spans="1:16" ht="10.8" customHeight="1" x14ac:dyDescent="0.2">
      <c r="A37" s="1" t="s">
        <v>2</v>
      </c>
      <c r="B37" s="6">
        <v>92.652512765385652</v>
      </c>
      <c r="C37" s="6">
        <v>78.61865090029562</v>
      </c>
      <c r="D37" s="68"/>
      <c r="O37" s="2"/>
      <c r="P37" s="2"/>
    </row>
    <row r="38" spans="1:16" ht="10.8" customHeight="1" x14ac:dyDescent="0.2">
      <c r="A38" s="1" t="s">
        <v>1</v>
      </c>
      <c r="B38" s="6">
        <v>99.269013705993004</v>
      </c>
      <c r="C38" s="6">
        <v>78.898145659768886</v>
      </c>
      <c r="D38" s="68"/>
      <c r="O38" s="2"/>
      <c r="P38" s="2"/>
    </row>
    <row r="39" spans="1:16" ht="10.8" customHeight="1" x14ac:dyDescent="0.2">
      <c r="A39" s="1" t="s">
        <v>0</v>
      </c>
      <c r="B39" s="6">
        <v>63.531308787960228</v>
      </c>
      <c r="C39" s="6">
        <v>14.426229508196721</v>
      </c>
      <c r="D39" s="68"/>
      <c r="O39" s="2"/>
      <c r="P39" s="2"/>
    </row>
    <row r="40" spans="1:16" ht="10.8" thickBot="1" x14ac:dyDescent="0.25">
      <c r="A40" s="5"/>
      <c r="B40" s="4"/>
      <c r="C40" s="4"/>
      <c r="D40" s="69"/>
    </row>
    <row r="43" spans="1:16" ht="33.6" customHeight="1" x14ac:dyDescent="0.2">
      <c r="C43" s="33"/>
      <c r="D43" s="62"/>
    </row>
    <row r="44" spans="1:16" ht="10.8" thickBot="1" x14ac:dyDescent="0.25">
      <c r="A44" s="5"/>
      <c r="B44" s="5"/>
      <c r="C44" s="5"/>
      <c r="D44" s="64"/>
    </row>
    <row r="45" spans="1:16" ht="14.4" customHeight="1" x14ac:dyDescent="0.2">
      <c r="A45" s="82" t="s">
        <v>46</v>
      </c>
      <c r="B45" s="82"/>
      <c r="C45" s="36"/>
      <c r="D45" s="36"/>
    </row>
    <row r="46" spans="1:16" ht="14.4" customHeight="1" x14ac:dyDescent="0.2">
      <c r="A46" s="34"/>
      <c r="B46" s="36"/>
      <c r="C46" s="36"/>
      <c r="D46" s="36"/>
    </row>
    <row r="47" spans="1:16" ht="14.4" customHeight="1" x14ac:dyDescent="0.2">
      <c r="A47" s="12" t="s">
        <v>12</v>
      </c>
      <c r="B47" s="7" t="s">
        <v>20</v>
      </c>
      <c r="C47" s="7" t="s">
        <v>33</v>
      </c>
      <c r="D47" s="36"/>
    </row>
    <row r="49" spans="1:15" ht="10.8" customHeight="1" x14ac:dyDescent="0.2">
      <c r="A49" s="1" t="s">
        <v>8</v>
      </c>
      <c r="B49" s="6">
        <v>99.384236453201979</v>
      </c>
      <c r="C49" s="6">
        <v>87.507768800497203</v>
      </c>
      <c r="D49" s="68"/>
      <c r="O49" s="2"/>
    </row>
    <row r="50" spans="1:15" ht="10.8" customHeight="1" x14ac:dyDescent="0.2">
      <c r="A50" s="1" t="s">
        <v>7</v>
      </c>
      <c r="B50" s="6">
        <v>99.938423645320213</v>
      </c>
      <c r="C50" s="6">
        <v>98.570540708514613</v>
      </c>
      <c r="D50" s="68"/>
      <c r="O50" s="2"/>
    </row>
    <row r="51" spans="1:15" ht="10.8" customHeight="1" x14ac:dyDescent="0.2">
      <c r="A51" s="1" t="s">
        <v>6</v>
      </c>
      <c r="B51" s="6">
        <v>90.270935960591132</v>
      </c>
      <c r="C51" s="6">
        <v>73.213175885643253</v>
      </c>
      <c r="D51" s="68"/>
      <c r="O51" s="2"/>
    </row>
    <row r="52" spans="1:15" ht="10.8" customHeight="1" x14ac:dyDescent="0.2">
      <c r="A52" s="1" t="s">
        <v>5</v>
      </c>
      <c r="B52" s="6">
        <v>77.64778325123153</v>
      </c>
      <c r="C52" s="6">
        <v>49.782473586078311</v>
      </c>
      <c r="D52" s="68"/>
      <c r="O52" s="2"/>
    </row>
    <row r="53" spans="1:15" ht="10.8" customHeight="1" x14ac:dyDescent="0.2">
      <c r="A53" s="1" t="s">
        <v>4</v>
      </c>
      <c r="B53" s="6">
        <v>79.310344827586206</v>
      </c>
      <c r="C53" s="6">
        <v>64.387818520820389</v>
      </c>
      <c r="D53" s="68"/>
      <c r="O53" s="2"/>
    </row>
    <row r="54" spans="1:15" ht="10.8" customHeight="1" x14ac:dyDescent="0.2">
      <c r="A54" s="1" t="s">
        <v>3</v>
      </c>
      <c r="B54" s="6">
        <v>79.248768472906406</v>
      </c>
      <c r="C54" s="6">
        <v>64</v>
      </c>
      <c r="D54" s="68"/>
      <c r="O54" s="2"/>
    </row>
    <row r="55" spans="1:15" ht="10.8" customHeight="1" x14ac:dyDescent="0.2">
      <c r="A55" s="1" t="s">
        <v>2</v>
      </c>
      <c r="B55" s="6">
        <v>68.534482758620697</v>
      </c>
      <c r="C55" s="6">
        <v>50.093225605966431</v>
      </c>
      <c r="D55" s="68"/>
      <c r="O55" s="2"/>
    </row>
    <row r="56" spans="1:15" ht="10.8" customHeight="1" x14ac:dyDescent="0.2">
      <c r="A56" s="1" t="s">
        <v>1</v>
      </c>
      <c r="B56" s="6">
        <v>99.938423645320199</v>
      </c>
      <c r="C56" s="6">
        <v>87.569919204474814</v>
      </c>
      <c r="D56" s="68"/>
      <c r="O56" s="2"/>
    </row>
    <row r="57" spans="1:15" ht="10.8" customHeight="1" x14ac:dyDescent="0.2">
      <c r="A57" s="1" t="s">
        <v>0</v>
      </c>
      <c r="B57" s="6">
        <v>1.2315270935960592</v>
      </c>
      <c r="C57" s="6">
        <v>11.187072715972652</v>
      </c>
      <c r="D57" s="68"/>
      <c r="O57" s="2"/>
    </row>
    <row r="58" spans="1:15" ht="10.8" customHeight="1" x14ac:dyDescent="0.2">
      <c r="A58" s="1" t="s">
        <v>13</v>
      </c>
      <c r="B58" s="6">
        <v>71.85960591133005</v>
      </c>
      <c r="C58" s="6">
        <v>55.624611559975143</v>
      </c>
      <c r="D58" s="68"/>
      <c r="O58" s="2"/>
    </row>
    <row r="59" spans="1:15" ht="10.8" thickBot="1" x14ac:dyDescent="0.25">
      <c r="A59" s="5"/>
      <c r="B59" s="4"/>
      <c r="C59" s="4"/>
      <c r="D59" s="69"/>
    </row>
    <row r="62" spans="1:15" ht="33.6" customHeight="1" x14ac:dyDescent="0.2">
      <c r="C62" s="33"/>
      <c r="D62" s="62"/>
    </row>
    <row r="63" spans="1:15" ht="10.8" thickBot="1" x14ac:dyDescent="0.25">
      <c r="A63" s="5"/>
      <c r="B63" s="5"/>
      <c r="C63" s="5"/>
      <c r="D63" s="64"/>
    </row>
    <row r="64" spans="1:15" ht="14.4" customHeight="1" x14ac:dyDescent="0.2">
      <c r="A64" s="82" t="s">
        <v>21</v>
      </c>
      <c r="B64" s="82"/>
      <c r="C64" s="7"/>
      <c r="D64" s="36"/>
    </row>
    <row r="65" spans="1:15" ht="14.4" customHeight="1" x14ac:dyDescent="0.2">
      <c r="A65" s="12"/>
      <c r="B65" s="7"/>
      <c r="C65" s="7"/>
      <c r="D65" s="36"/>
    </row>
    <row r="66" spans="1:15" ht="14.4" customHeight="1" x14ac:dyDescent="0.2">
      <c r="A66" s="12" t="s">
        <v>12</v>
      </c>
      <c r="B66" s="7" t="s">
        <v>20</v>
      </c>
      <c r="C66" s="7" t="s">
        <v>33</v>
      </c>
      <c r="D66" s="36"/>
    </row>
    <row r="68" spans="1:15" ht="10.8" customHeight="1" x14ac:dyDescent="0.2">
      <c r="A68" s="1" t="s">
        <v>8</v>
      </c>
      <c r="B68" s="6">
        <v>97.152363244935913</v>
      </c>
      <c r="C68" s="6">
        <v>95.488795381152741</v>
      </c>
      <c r="D68" s="68"/>
      <c r="O68" s="2"/>
    </row>
    <row r="69" spans="1:15" ht="10.8" customHeight="1" x14ac:dyDescent="0.2">
      <c r="A69" s="1" t="s">
        <v>7</v>
      </c>
      <c r="B69" s="6">
        <v>99.88257168020354</v>
      </c>
      <c r="C69" s="6">
        <v>98.189646736471275</v>
      </c>
      <c r="D69" s="68"/>
      <c r="O69" s="2"/>
    </row>
    <row r="70" spans="1:15" ht="10.8" customHeight="1" x14ac:dyDescent="0.2">
      <c r="A70" s="1" t="s">
        <v>6</v>
      </c>
      <c r="B70" s="6">
        <v>77.972404344847831</v>
      </c>
      <c r="C70" s="6">
        <v>60.906155201095991</v>
      </c>
      <c r="D70" s="68"/>
      <c r="O70" s="2"/>
    </row>
    <row r="71" spans="1:15" ht="10.8" customHeight="1" x14ac:dyDescent="0.2">
      <c r="A71" s="1" t="s">
        <v>5</v>
      </c>
      <c r="B71" s="6">
        <v>58.821802524708872</v>
      </c>
      <c r="C71" s="6">
        <v>40.708484196105296</v>
      </c>
      <c r="D71" s="68"/>
      <c r="O71" s="2"/>
    </row>
    <row r="72" spans="1:15" ht="10.8" customHeight="1" x14ac:dyDescent="0.2">
      <c r="A72" s="1" t="s">
        <v>4</v>
      </c>
      <c r="B72" s="6">
        <v>90.527448869752419</v>
      </c>
      <c r="C72" s="6">
        <v>70.623348664252859</v>
      </c>
      <c r="D72" s="68"/>
      <c r="O72" s="2"/>
    </row>
    <row r="73" spans="1:15" ht="10.8" customHeight="1" x14ac:dyDescent="0.2">
      <c r="A73" s="1" t="s">
        <v>3</v>
      </c>
      <c r="B73" s="6">
        <v>57.999804286133667</v>
      </c>
      <c r="C73" s="6">
        <v>50.269106566200215</v>
      </c>
      <c r="D73" s="68"/>
      <c r="O73" s="2"/>
    </row>
    <row r="74" spans="1:15" ht="10.8" customHeight="1" x14ac:dyDescent="0.2">
      <c r="A74" s="1" t="s">
        <v>2</v>
      </c>
      <c r="B74" s="6">
        <v>64.380076328407867</v>
      </c>
      <c r="C74" s="6">
        <v>52.157745376259911</v>
      </c>
      <c r="D74" s="68"/>
      <c r="O74" s="2"/>
    </row>
    <row r="75" spans="1:15" ht="10.8" customHeight="1" x14ac:dyDescent="0.2">
      <c r="A75" s="1" t="s">
        <v>1</v>
      </c>
      <c r="B75" s="6">
        <v>98.83550249535179</v>
      </c>
      <c r="C75" s="6">
        <v>84.421176240336621</v>
      </c>
      <c r="D75" s="68"/>
      <c r="O75" s="2"/>
    </row>
    <row r="76" spans="1:15" ht="10.8" customHeight="1" x14ac:dyDescent="0.2">
      <c r="A76" s="1" t="s">
        <v>0</v>
      </c>
      <c r="B76" s="6">
        <v>45.787259027302085</v>
      </c>
      <c r="C76" s="6">
        <v>31.010862119581169</v>
      </c>
      <c r="D76" s="68"/>
      <c r="O76" s="2"/>
    </row>
    <row r="77" spans="1:15" ht="10.8" thickBot="1" x14ac:dyDescent="0.25">
      <c r="A77" s="5"/>
      <c r="B77" s="4"/>
      <c r="C77" s="4"/>
      <c r="D77" s="69"/>
    </row>
  </sheetData>
  <mergeCells count="4">
    <mergeCell ref="A64:B64"/>
    <mergeCell ref="A45:B45"/>
    <mergeCell ref="A28:B28"/>
    <mergeCell ref="A4:B4"/>
  </mergeCells>
  <printOptions horizontalCentered="1"/>
  <pageMargins left="0.39370078740157483" right="0.39370078740157483" top="0.39370078740157483" bottom="0.39370078740157483" header="0.31496062992125984" footer="0.31496062992125984"/>
  <pageSetup scale="94" fitToHeight="0" orientation="portrait" r:id="rId1"/>
  <rowBreaks count="1" manualBreakCount="1">
    <brk id="54" min="4" max="12" man="1"/>
  </rowBreaks>
  <colBreaks count="1" manualBreakCount="1">
    <brk id="4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V130"/>
  <sheetViews>
    <sheetView topLeftCell="B1" workbookViewId="0">
      <selection activeCell="B1" sqref="B1:F1"/>
    </sheetView>
  </sheetViews>
  <sheetFormatPr baseColWidth="10" defaultRowHeight="10.199999999999999" x14ac:dyDescent="0.2"/>
  <cols>
    <col min="1" max="1" width="11.5546875" style="1" hidden="1" customWidth="1"/>
    <col min="2" max="2" width="28.21875" style="1" bestFit="1" customWidth="1"/>
    <col min="3" max="3" width="9.33203125" style="1" customWidth="1"/>
    <col min="4" max="4" width="1.21875" style="1" customWidth="1"/>
    <col min="5" max="5" width="8" style="1" customWidth="1"/>
    <col min="6" max="6" width="8.77734375" style="1" customWidth="1"/>
    <col min="7" max="16" width="8.33203125" style="1" customWidth="1"/>
    <col min="17" max="17" width="6.77734375" style="1" customWidth="1"/>
    <col min="18" max="18" width="11.5546875" style="1"/>
    <col min="19" max="19" width="8.5546875" style="1" bestFit="1" customWidth="1"/>
    <col min="20" max="20" width="8.44140625" style="1" bestFit="1" customWidth="1"/>
    <col min="21" max="22" width="11.5546875" style="1"/>
    <col min="23" max="23" width="34.44140625" style="1" bestFit="1" customWidth="1"/>
    <col min="24" max="24" width="6.33203125" style="1" customWidth="1"/>
    <col min="25" max="25" width="7.6640625" style="1" customWidth="1"/>
    <col min="26" max="16384" width="11.5546875" style="1"/>
  </cols>
  <sheetData>
    <row r="1" spans="1:8" ht="13.8" x14ac:dyDescent="0.2">
      <c r="B1" s="82" t="s">
        <v>140</v>
      </c>
      <c r="C1" s="82"/>
      <c r="D1" s="82"/>
      <c r="E1" s="82"/>
      <c r="F1" s="82"/>
    </row>
    <row r="2" spans="1:8" ht="13.8" x14ac:dyDescent="0.2">
      <c r="B2" s="82" t="s">
        <v>108</v>
      </c>
      <c r="C2" s="82"/>
      <c r="D2" s="82"/>
      <c r="E2" s="82"/>
      <c r="F2" s="82"/>
    </row>
    <row r="3" spans="1:8" ht="47.4" customHeight="1" x14ac:dyDescent="0.2">
      <c r="B3" s="82" t="s">
        <v>54</v>
      </c>
      <c r="C3" s="82"/>
      <c r="D3" s="82"/>
      <c r="E3" s="82"/>
      <c r="F3" s="82"/>
    </row>
    <row r="4" spans="1:8" ht="10.8" thickBot="1" x14ac:dyDescent="0.25">
      <c r="B4" s="5"/>
      <c r="C4" s="5"/>
      <c r="D4" s="5"/>
      <c r="E4" s="5"/>
      <c r="F4" s="5"/>
    </row>
    <row r="5" spans="1:8" ht="15" customHeight="1" x14ac:dyDescent="0.2">
      <c r="B5" s="88" t="s">
        <v>107</v>
      </c>
      <c r="C5" s="90" t="s">
        <v>26</v>
      </c>
      <c r="D5" s="49"/>
      <c r="E5" s="91" t="s">
        <v>22</v>
      </c>
      <c r="F5" s="91"/>
    </row>
    <row r="6" spans="1:8" ht="15" customHeight="1" x14ac:dyDescent="0.2">
      <c r="B6" s="89"/>
      <c r="C6" s="84"/>
      <c r="D6" s="47"/>
      <c r="E6" s="48" t="s">
        <v>24</v>
      </c>
      <c r="F6" s="48" t="s">
        <v>25</v>
      </c>
      <c r="G6" s="7"/>
    </row>
    <row r="7" spans="1:8" x14ac:dyDescent="0.2">
      <c r="C7" s="7"/>
      <c r="D7" s="7"/>
      <c r="E7" s="7"/>
      <c r="F7" s="7"/>
      <c r="G7" s="7"/>
    </row>
    <row r="8" spans="1:8" s="15" customFormat="1" x14ac:dyDescent="0.2">
      <c r="B8" s="51" t="s">
        <v>149</v>
      </c>
      <c r="C8" s="20">
        <f>SUM(C9:C23)</f>
        <v>6356</v>
      </c>
      <c r="D8" s="20"/>
      <c r="E8" s="20">
        <f>SUM(E9:E23)</f>
        <v>3230</v>
      </c>
      <c r="F8" s="14">
        <f>(E8/C8)*100</f>
        <v>50.818124606670864</v>
      </c>
      <c r="G8" s="21"/>
      <c r="H8" s="51"/>
    </row>
    <row r="9" spans="1:8" ht="10.8" customHeight="1" x14ac:dyDescent="0.2">
      <c r="A9" s="1" t="s">
        <v>8</v>
      </c>
      <c r="B9" s="42" t="s">
        <v>8</v>
      </c>
      <c r="C9" s="3">
        <v>657</v>
      </c>
      <c r="D9" s="3"/>
      <c r="E9" s="3">
        <v>418</v>
      </c>
      <c r="F9" s="2">
        <f t="shared" ref="F9:F23" si="0">(E9/C9)*100</f>
        <v>63.62252663622526</v>
      </c>
      <c r="G9" s="2"/>
      <c r="H9" s="19"/>
    </row>
    <row r="10" spans="1:8" ht="10.8" customHeight="1" x14ac:dyDescent="0.2">
      <c r="A10" s="1" t="s">
        <v>7</v>
      </c>
      <c r="B10" s="42" t="s">
        <v>7</v>
      </c>
      <c r="C10" s="3">
        <v>1086</v>
      </c>
      <c r="D10" s="3"/>
      <c r="E10" s="3">
        <v>534</v>
      </c>
      <c r="F10" s="2">
        <f t="shared" si="0"/>
        <v>49.171270718232044</v>
      </c>
      <c r="G10" s="2"/>
      <c r="H10" s="19"/>
    </row>
    <row r="11" spans="1:8" ht="10.8" customHeight="1" x14ac:dyDescent="0.2">
      <c r="A11" s="1" t="s">
        <v>6</v>
      </c>
      <c r="B11" s="42" t="s">
        <v>6</v>
      </c>
      <c r="C11" s="3">
        <v>277</v>
      </c>
      <c r="D11" s="3"/>
      <c r="E11" s="3">
        <v>90</v>
      </c>
      <c r="F11" s="2">
        <f t="shared" si="0"/>
        <v>32.490974729241877</v>
      </c>
      <c r="G11" s="2"/>
      <c r="H11" s="19"/>
    </row>
    <row r="12" spans="1:8" ht="10.8" customHeight="1" x14ac:dyDescent="0.2">
      <c r="A12" s="1" t="s">
        <v>4</v>
      </c>
      <c r="B12" s="42" t="s">
        <v>5</v>
      </c>
      <c r="C12" s="3">
        <v>442</v>
      </c>
      <c r="D12" s="3"/>
      <c r="E12" s="3">
        <v>314</v>
      </c>
      <c r="F12" s="2">
        <f t="shared" si="0"/>
        <v>71.040723981900456</v>
      </c>
      <c r="G12" s="2"/>
      <c r="H12" s="19"/>
    </row>
    <row r="13" spans="1:8" ht="10.8" customHeight="1" x14ac:dyDescent="0.2">
      <c r="A13" s="1" t="s">
        <v>5</v>
      </c>
      <c r="B13" s="42" t="s">
        <v>4</v>
      </c>
      <c r="C13" s="3">
        <v>348</v>
      </c>
      <c r="D13" s="3"/>
      <c r="E13" s="3">
        <v>184</v>
      </c>
      <c r="F13" s="2">
        <f t="shared" si="0"/>
        <v>52.873563218390807</v>
      </c>
      <c r="G13" s="2"/>
      <c r="H13" s="19"/>
    </row>
    <row r="14" spans="1:8" ht="10.8" customHeight="1" x14ac:dyDescent="0.2">
      <c r="A14" s="1" t="s">
        <v>55</v>
      </c>
      <c r="B14" s="42" t="s">
        <v>3</v>
      </c>
      <c r="C14" s="3">
        <v>73</v>
      </c>
      <c r="D14" s="3"/>
      <c r="E14" s="3">
        <v>16</v>
      </c>
      <c r="F14" s="2">
        <f t="shared" si="0"/>
        <v>21.917808219178081</v>
      </c>
      <c r="G14" s="2"/>
      <c r="H14" s="19"/>
    </row>
    <row r="15" spans="1:8" ht="10.8" customHeight="1" x14ac:dyDescent="0.2">
      <c r="A15" s="1" t="s">
        <v>56</v>
      </c>
      <c r="B15" s="42" t="s">
        <v>2</v>
      </c>
      <c r="C15" s="3">
        <v>404</v>
      </c>
      <c r="D15" s="3"/>
      <c r="E15" s="3">
        <v>270</v>
      </c>
      <c r="F15" s="2">
        <f t="shared" si="0"/>
        <v>66.831683168316829</v>
      </c>
      <c r="G15" s="2"/>
      <c r="H15" s="19"/>
    </row>
    <row r="16" spans="1:8" ht="10.8" customHeight="1" x14ac:dyDescent="0.2">
      <c r="A16" s="1" t="s">
        <v>57</v>
      </c>
      <c r="B16" s="42" t="s">
        <v>1</v>
      </c>
      <c r="C16" s="3">
        <v>763</v>
      </c>
      <c r="D16" s="3"/>
      <c r="E16" s="3">
        <v>335</v>
      </c>
      <c r="F16" s="2">
        <f t="shared" si="0"/>
        <v>43.905635648754917</v>
      </c>
      <c r="G16" s="2"/>
      <c r="H16" s="19"/>
    </row>
    <row r="17" spans="1:22" ht="10.8" customHeight="1" x14ac:dyDescent="0.2">
      <c r="A17" s="1" t="s">
        <v>58</v>
      </c>
      <c r="B17" s="42" t="s">
        <v>0</v>
      </c>
      <c r="C17" s="3">
        <v>260</v>
      </c>
      <c r="D17" s="3"/>
      <c r="E17" s="3">
        <v>139</v>
      </c>
      <c r="F17" s="2">
        <f t="shared" si="0"/>
        <v>53.46153846153846</v>
      </c>
      <c r="G17" s="2"/>
      <c r="H17" s="19"/>
    </row>
    <row r="18" spans="1:22" ht="10.8" customHeight="1" x14ac:dyDescent="0.2">
      <c r="A18" s="1" t="s">
        <v>59</v>
      </c>
      <c r="B18" s="43" t="s">
        <v>19</v>
      </c>
      <c r="C18" s="3">
        <v>791</v>
      </c>
      <c r="D18" s="3"/>
      <c r="E18" s="3">
        <v>335</v>
      </c>
      <c r="F18" s="2">
        <f t="shared" si="0"/>
        <v>42.351453855878631</v>
      </c>
      <c r="G18" s="2"/>
      <c r="H18" s="19"/>
      <c r="I18" s="2"/>
      <c r="J18" s="2"/>
      <c r="L18" s="2"/>
      <c r="V18" s="2"/>
    </row>
    <row r="19" spans="1:22" ht="10.8" customHeight="1" x14ac:dyDescent="0.2">
      <c r="A19" s="1" t="s">
        <v>62</v>
      </c>
      <c r="B19" s="43" t="s">
        <v>18</v>
      </c>
      <c r="C19" s="3">
        <v>573</v>
      </c>
      <c r="D19" s="3"/>
      <c r="E19" s="3">
        <v>315</v>
      </c>
      <c r="F19" s="2">
        <f t="shared" si="0"/>
        <v>54.973821989528794</v>
      </c>
      <c r="G19" s="2"/>
      <c r="H19" s="19"/>
      <c r="I19" s="2"/>
      <c r="J19" s="2"/>
      <c r="L19" s="2"/>
    </row>
    <row r="20" spans="1:22" ht="10.8" customHeight="1" x14ac:dyDescent="0.2">
      <c r="A20" s="1" t="s">
        <v>63</v>
      </c>
      <c r="B20" s="43" t="s">
        <v>17</v>
      </c>
      <c r="C20" s="3">
        <v>21</v>
      </c>
      <c r="D20" s="3"/>
      <c r="E20" s="3">
        <v>18</v>
      </c>
      <c r="F20" s="2">
        <f t="shared" si="0"/>
        <v>85.714285714285708</v>
      </c>
      <c r="G20" s="2"/>
      <c r="H20" s="19"/>
      <c r="I20" s="2"/>
      <c r="J20" s="2"/>
      <c r="L20" s="2"/>
    </row>
    <row r="21" spans="1:22" ht="10.8" customHeight="1" x14ac:dyDescent="0.2">
      <c r="A21" s="1" t="s">
        <v>64</v>
      </c>
      <c r="B21" s="43" t="s">
        <v>16</v>
      </c>
      <c r="C21" s="71" t="s">
        <v>137</v>
      </c>
      <c r="D21" s="3"/>
      <c r="E21" s="3">
        <v>17</v>
      </c>
      <c r="F21" s="71" t="s">
        <v>137</v>
      </c>
      <c r="G21" s="2"/>
      <c r="H21" s="19"/>
      <c r="I21" s="2"/>
      <c r="J21" s="2"/>
      <c r="L21" s="2"/>
    </row>
    <row r="22" spans="1:22" ht="10.8" customHeight="1" x14ac:dyDescent="0.2">
      <c r="A22" s="1" t="s">
        <v>61</v>
      </c>
      <c r="B22" s="43" t="s">
        <v>15</v>
      </c>
      <c r="C22" s="3">
        <v>384</v>
      </c>
      <c r="D22" s="3"/>
      <c r="E22" s="3">
        <v>123</v>
      </c>
      <c r="F22" s="2">
        <f t="shared" si="0"/>
        <v>32.03125</v>
      </c>
      <c r="G22" s="2"/>
      <c r="H22" s="19"/>
      <c r="I22" s="2"/>
      <c r="J22" s="2"/>
      <c r="L22" s="2"/>
    </row>
    <row r="23" spans="1:22" ht="10.8" customHeight="1" x14ac:dyDescent="0.2">
      <c r="A23" s="1" t="s">
        <v>60</v>
      </c>
      <c r="B23" s="43" t="s">
        <v>14</v>
      </c>
      <c r="C23" s="3">
        <v>277</v>
      </c>
      <c r="D23" s="3"/>
      <c r="E23" s="3">
        <v>122</v>
      </c>
      <c r="F23" s="2">
        <f t="shared" si="0"/>
        <v>44.04332129963899</v>
      </c>
      <c r="G23" s="2"/>
      <c r="H23" s="19"/>
      <c r="I23" s="2"/>
      <c r="J23" s="2"/>
    </row>
    <row r="24" spans="1:22" x14ac:dyDescent="0.2">
      <c r="H24" s="19"/>
    </row>
    <row r="25" spans="1:22" s="15" customFormat="1" x14ac:dyDescent="0.2">
      <c r="B25" s="51" t="s">
        <v>150</v>
      </c>
      <c r="C25" s="20">
        <f>SUM(C26:C40)</f>
        <v>7818</v>
      </c>
      <c r="D25" s="20"/>
      <c r="E25" s="20">
        <f>SUM(E26:E40)</f>
        <v>4307</v>
      </c>
      <c r="F25" s="14">
        <f>(E25/C25)*100</f>
        <v>55.090816065489904</v>
      </c>
      <c r="G25" s="21"/>
      <c r="H25" s="51"/>
    </row>
    <row r="26" spans="1:22" ht="10.8" customHeight="1" x14ac:dyDescent="0.2">
      <c r="A26" s="1" t="s">
        <v>8</v>
      </c>
      <c r="B26" s="42" t="s">
        <v>8</v>
      </c>
      <c r="C26" s="3">
        <v>727</v>
      </c>
      <c r="D26" s="3"/>
      <c r="E26" s="3">
        <v>582</v>
      </c>
      <c r="F26" s="2">
        <f t="shared" ref="F26:F40" si="1">(E26/C26)*100</f>
        <v>80.055020632737268</v>
      </c>
      <c r="G26" s="2"/>
      <c r="H26" s="19"/>
    </row>
    <row r="27" spans="1:22" ht="10.8" customHeight="1" x14ac:dyDescent="0.2">
      <c r="A27" s="1" t="s">
        <v>7</v>
      </c>
      <c r="B27" s="42" t="s">
        <v>7</v>
      </c>
      <c r="C27" s="3">
        <v>1160</v>
      </c>
      <c r="D27" s="3"/>
      <c r="E27" s="3">
        <v>654</v>
      </c>
      <c r="F27" s="2">
        <f t="shared" si="1"/>
        <v>56.37931034482758</v>
      </c>
      <c r="G27" s="2"/>
      <c r="H27" s="19"/>
    </row>
    <row r="28" spans="1:22" ht="10.8" customHeight="1" x14ac:dyDescent="0.2">
      <c r="A28" s="1" t="s">
        <v>6</v>
      </c>
      <c r="B28" s="42" t="s">
        <v>6</v>
      </c>
      <c r="C28" s="3">
        <v>256</v>
      </c>
      <c r="D28" s="3"/>
      <c r="E28" s="3">
        <v>134</v>
      </c>
      <c r="F28" s="2">
        <f t="shared" si="1"/>
        <v>52.34375</v>
      </c>
      <c r="G28" s="2"/>
      <c r="H28" s="19"/>
    </row>
    <row r="29" spans="1:22" ht="10.8" customHeight="1" x14ac:dyDescent="0.2">
      <c r="A29" s="1" t="s">
        <v>4</v>
      </c>
      <c r="B29" s="42" t="s">
        <v>5</v>
      </c>
      <c r="C29" s="3">
        <v>432</v>
      </c>
      <c r="D29" s="3"/>
      <c r="E29" s="3">
        <v>278</v>
      </c>
      <c r="F29" s="2">
        <f t="shared" si="1"/>
        <v>64.351851851851848</v>
      </c>
      <c r="G29" s="2"/>
      <c r="H29" s="19"/>
    </row>
    <row r="30" spans="1:22" ht="10.8" customHeight="1" x14ac:dyDescent="0.2">
      <c r="A30" s="1" t="s">
        <v>5</v>
      </c>
      <c r="B30" s="42" t="s">
        <v>4</v>
      </c>
      <c r="C30" s="3">
        <v>535</v>
      </c>
      <c r="D30" s="3"/>
      <c r="E30" s="3">
        <v>274</v>
      </c>
      <c r="F30" s="2">
        <f t="shared" si="1"/>
        <v>51.214953271028044</v>
      </c>
      <c r="G30" s="2"/>
      <c r="H30" s="19"/>
    </row>
    <row r="31" spans="1:22" ht="10.8" customHeight="1" x14ac:dyDescent="0.2">
      <c r="A31" s="1" t="s">
        <v>55</v>
      </c>
      <c r="B31" s="42" t="s">
        <v>3</v>
      </c>
      <c r="C31" s="3">
        <v>602</v>
      </c>
      <c r="D31" s="3"/>
      <c r="E31" s="3">
        <v>222</v>
      </c>
      <c r="F31" s="2">
        <f t="shared" si="1"/>
        <v>36.877076411960132</v>
      </c>
      <c r="G31" s="2"/>
      <c r="H31" s="19"/>
    </row>
    <row r="32" spans="1:22" ht="10.8" customHeight="1" x14ac:dyDescent="0.2">
      <c r="A32" s="1" t="s">
        <v>56</v>
      </c>
      <c r="B32" s="42" t="s">
        <v>2</v>
      </c>
      <c r="C32" s="3">
        <v>399</v>
      </c>
      <c r="D32" s="3"/>
      <c r="E32" s="3">
        <v>291</v>
      </c>
      <c r="F32" s="2">
        <f t="shared" si="1"/>
        <v>72.932330827067673</v>
      </c>
      <c r="G32" s="2"/>
      <c r="H32" s="19"/>
    </row>
    <row r="33" spans="1:22" ht="10.8" customHeight="1" x14ac:dyDescent="0.2">
      <c r="A33" s="1" t="s">
        <v>57</v>
      </c>
      <c r="B33" s="42" t="s">
        <v>1</v>
      </c>
      <c r="C33" s="3">
        <v>1036</v>
      </c>
      <c r="D33" s="3"/>
      <c r="E33" s="3">
        <v>461</v>
      </c>
      <c r="F33" s="2">
        <f t="shared" si="1"/>
        <v>44.498069498069498</v>
      </c>
      <c r="G33" s="2"/>
      <c r="H33" s="19"/>
    </row>
    <row r="34" spans="1:22" ht="10.8" customHeight="1" x14ac:dyDescent="0.2">
      <c r="A34" s="1" t="s">
        <v>58</v>
      </c>
      <c r="B34" s="42" t="s">
        <v>0</v>
      </c>
      <c r="C34" s="3">
        <v>199</v>
      </c>
      <c r="D34" s="3"/>
      <c r="E34" s="3">
        <v>159</v>
      </c>
      <c r="F34" s="2">
        <f t="shared" si="1"/>
        <v>79.899497487437188</v>
      </c>
      <c r="G34" s="2"/>
      <c r="H34" s="19"/>
    </row>
    <row r="35" spans="1:22" ht="10.8" customHeight="1" x14ac:dyDescent="0.2">
      <c r="A35" s="1" t="s">
        <v>59</v>
      </c>
      <c r="B35" s="43" t="s">
        <v>19</v>
      </c>
      <c r="C35" s="3">
        <v>620</v>
      </c>
      <c r="D35" s="3"/>
      <c r="E35" s="3">
        <v>299</v>
      </c>
      <c r="F35" s="2">
        <f t="shared" si="1"/>
        <v>48.225806451612904</v>
      </c>
      <c r="G35" s="2"/>
      <c r="H35" s="19"/>
      <c r="I35" s="2"/>
      <c r="J35" s="2"/>
      <c r="L35" s="2"/>
      <c r="V35" s="2"/>
    </row>
    <row r="36" spans="1:22" ht="10.8" customHeight="1" x14ac:dyDescent="0.2">
      <c r="A36" s="1" t="s">
        <v>62</v>
      </c>
      <c r="B36" s="43" t="s">
        <v>18</v>
      </c>
      <c r="C36" s="3">
        <v>708</v>
      </c>
      <c r="D36" s="3"/>
      <c r="E36" s="3">
        <v>378</v>
      </c>
      <c r="F36" s="2">
        <f t="shared" si="1"/>
        <v>53.389830508474581</v>
      </c>
      <c r="G36" s="2"/>
      <c r="H36" s="19"/>
      <c r="I36" s="2"/>
      <c r="J36" s="2"/>
      <c r="L36" s="2"/>
    </row>
    <row r="37" spans="1:22" ht="10.8" customHeight="1" x14ac:dyDescent="0.2">
      <c r="A37" s="1" t="s">
        <v>63</v>
      </c>
      <c r="B37" s="43" t="s">
        <v>17</v>
      </c>
      <c r="C37" s="3">
        <v>82</v>
      </c>
      <c r="D37" s="3"/>
      <c r="E37" s="3">
        <v>63</v>
      </c>
      <c r="F37" s="2">
        <f t="shared" si="1"/>
        <v>76.829268292682926</v>
      </c>
      <c r="G37" s="2"/>
      <c r="H37" s="19"/>
      <c r="I37" s="2"/>
      <c r="J37" s="2"/>
      <c r="L37" s="2"/>
    </row>
    <row r="38" spans="1:22" ht="10.8" customHeight="1" x14ac:dyDescent="0.2">
      <c r="A38" s="1" t="s">
        <v>64</v>
      </c>
      <c r="B38" s="43" t="s">
        <v>16</v>
      </c>
      <c r="C38" s="3">
        <v>71</v>
      </c>
      <c r="D38" s="3"/>
      <c r="E38" s="3">
        <v>84</v>
      </c>
      <c r="F38" s="2">
        <f t="shared" si="1"/>
        <v>118.30985915492957</v>
      </c>
      <c r="G38" s="2"/>
      <c r="H38" s="19"/>
      <c r="I38" s="2"/>
      <c r="J38" s="2"/>
      <c r="L38" s="2"/>
    </row>
    <row r="39" spans="1:22" ht="10.8" customHeight="1" x14ac:dyDescent="0.2">
      <c r="A39" s="1" t="s">
        <v>61</v>
      </c>
      <c r="B39" s="43" t="s">
        <v>15</v>
      </c>
      <c r="C39" s="3">
        <v>657</v>
      </c>
      <c r="D39" s="3"/>
      <c r="E39" s="3">
        <v>248</v>
      </c>
      <c r="F39" s="2">
        <f t="shared" si="1"/>
        <v>37.74733637747336</v>
      </c>
      <c r="G39" s="2"/>
      <c r="H39" s="19"/>
      <c r="I39" s="2"/>
      <c r="J39" s="2"/>
      <c r="L39" s="2"/>
    </row>
    <row r="40" spans="1:22" ht="10.8" customHeight="1" x14ac:dyDescent="0.2">
      <c r="A40" s="1" t="s">
        <v>60</v>
      </c>
      <c r="B40" s="43" t="s">
        <v>14</v>
      </c>
      <c r="C40" s="3">
        <v>334</v>
      </c>
      <c r="D40" s="3"/>
      <c r="E40" s="3">
        <v>180</v>
      </c>
      <c r="F40" s="2">
        <f t="shared" si="1"/>
        <v>53.892215568862277</v>
      </c>
      <c r="G40" s="2"/>
      <c r="H40" s="19"/>
      <c r="I40" s="2"/>
      <c r="J40" s="2"/>
    </row>
    <row r="41" spans="1:22" ht="10.8" customHeight="1" x14ac:dyDescent="0.2">
      <c r="B41" s="43"/>
      <c r="C41" s="3"/>
      <c r="D41" s="3"/>
      <c r="E41" s="3"/>
      <c r="F41" s="2"/>
      <c r="G41" s="2"/>
      <c r="H41" s="19"/>
      <c r="I41" s="2"/>
      <c r="J41" s="2"/>
    </row>
    <row r="42" spans="1:22" s="15" customFormat="1" x14ac:dyDescent="0.2">
      <c r="B42" s="51" t="s">
        <v>151</v>
      </c>
      <c r="C42" s="20">
        <f>SUM(C43:C57)</f>
        <v>7737</v>
      </c>
      <c r="D42" s="20"/>
      <c r="E42" s="20">
        <f>SUM(E43:E57)</f>
        <v>3584</v>
      </c>
      <c r="F42" s="14">
        <f>(E42/C42)*100</f>
        <v>46.322864159234847</v>
      </c>
      <c r="G42" s="21"/>
      <c r="H42" s="51"/>
    </row>
    <row r="43" spans="1:22" ht="10.8" customHeight="1" x14ac:dyDescent="0.2">
      <c r="A43" s="1" t="s">
        <v>8</v>
      </c>
      <c r="B43" s="42" t="s">
        <v>8</v>
      </c>
      <c r="C43" s="3">
        <v>715</v>
      </c>
      <c r="D43" s="3"/>
      <c r="E43" s="3">
        <v>568</v>
      </c>
      <c r="F43" s="2">
        <f t="shared" ref="F43:F57" si="2">(E43/C43)*100</f>
        <v>79.44055944055944</v>
      </c>
      <c r="G43" s="2"/>
      <c r="H43" s="19"/>
    </row>
    <row r="44" spans="1:22" ht="10.8" customHeight="1" x14ac:dyDescent="0.2">
      <c r="A44" s="1" t="s">
        <v>7</v>
      </c>
      <c r="B44" s="42" t="s">
        <v>7</v>
      </c>
      <c r="C44" s="3">
        <v>1219</v>
      </c>
      <c r="D44" s="3"/>
      <c r="E44" s="3">
        <v>632</v>
      </c>
      <c r="F44" s="2">
        <f t="shared" si="2"/>
        <v>51.84577522559475</v>
      </c>
      <c r="G44" s="2"/>
      <c r="H44" s="19"/>
    </row>
    <row r="45" spans="1:22" ht="10.8" customHeight="1" x14ac:dyDescent="0.2">
      <c r="A45" s="1" t="s">
        <v>6</v>
      </c>
      <c r="B45" s="42" t="s">
        <v>6</v>
      </c>
      <c r="C45" s="3">
        <v>232</v>
      </c>
      <c r="D45" s="3"/>
      <c r="E45" s="3">
        <v>131</v>
      </c>
      <c r="F45" s="2">
        <f t="shared" si="2"/>
        <v>56.465517241379317</v>
      </c>
      <c r="G45" s="2"/>
      <c r="H45" s="19"/>
    </row>
    <row r="46" spans="1:22" ht="10.8" customHeight="1" x14ac:dyDescent="0.2">
      <c r="A46" s="1" t="s">
        <v>4</v>
      </c>
      <c r="B46" s="42" t="s">
        <v>5</v>
      </c>
      <c r="C46" s="3">
        <v>576</v>
      </c>
      <c r="D46" s="3"/>
      <c r="E46" s="3">
        <v>392</v>
      </c>
      <c r="F46" s="2">
        <f t="shared" si="2"/>
        <v>68.055555555555557</v>
      </c>
      <c r="G46" s="2"/>
      <c r="H46" s="19"/>
    </row>
    <row r="47" spans="1:22" ht="10.8" customHeight="1" x14ac:dyDescent="0.2">
      <c r="A47" s="1" t="s">
        <v>5</v>
      </c>
      <c r="B47" s="42" t="s">
        <v>4</v>
      </c>
      <c r="C47" s="3">
        <v>527</v>
      </c>
      <c r="D47" s="3"/>
      <c r="E47" s="3">
        <v>296</v>
      </c>
      <c r="F47" s="2">
        <f t="shared" si="2"/>
        <v>56.166982922201136</v>
      </c>
      <c r="G47" s="2"/>
      <c r="H47" s="19"/>
    </row>
    <row r="48" spans="1:22" ht="10.8" customHeight="1" x14ac:dyDescent="0.2">
      <c r="A48" s="1" t="s">
        <v>55</v>
      </c>
      <c r="B48" s="42" t="s">
        <v>3</v>
      </c>
      <c r="C48" s="3">
        <v>166</v>
      </c>
      <c r="D48" s="3"/>
      <c r="E48" s="3">
        <v>38</v>
      </c>
      <c r="F48" s="2">
        <f t="shared" si="2"/>
        <v>22.891566265060241</v>
      </c>
      <c r="G48" s="2"/>
      <c r="H48" s="19"/>
    </row>
    <row r="49" spans="1:22" ht="10.8" customHeight="1" x14ac:dyDescent="0.2">
      <c r="A49" s="1" t="s">
        <v>56</v>
      </c>
      <c r="B49" s="42" t="s">
        <v>2</v>
      </c>
      <c r="C49" s="3">
        <v>381</v>
      </c>
      <c r="D49" s="3"/>
      <c r="E49" s="3">
        <v>276</v>
      </c>
      <c r="F49" s="2">
        <f t="shared" si="2"/>
        <v>72.440944881889763</v>
      </c>
      <c r="G49" s="2"/>
      <c r="H49" s="19"/>
    </row>
    <row r="50" spans="1:22" ht="10.8" customHeight="1" x14ac:dyDescent="0.2">
      <c r="A50" s="1" t="s">
        <v>57</v>
      </c>
      <c r="B50" s="42" t="s">
        <v>1</v>
      </c>
      <c r="C50" s="3">
        <v>1070</v>
      </c>
      <c r="D50" s="3"/>
      <c r="E50" s="3">
        <v>400</v>
      </c>
      <c r="F50" s="2">
        <f t="shared" si="2"/>
        <v>37.383177570093459</v>
      </c>
      <c r="G50" s="2"/>
      <c r="H50" s="19"/>
    </row>
    <row r="51" spans="1:22" ht="10.8" customHeight="1" x14ac:dyDescent="0.2">
      <c r="A51" s="1" t="s">
        <v>58</v>
      </c>
      <c r="B51" s="42" t="s">
        <v>0</v>
      </c>
      <c r="C51" s="3">
        <v>619</v>
      </c>
      <c r="D51" s="3"/>
      <c r="E51" s="3">
        <v>96</v>
      </c>
      <c r="F51" s="2">
        <f t="shared" si="2"/>
        <v>15.508885298869144</v>
      </c>
      <c r="G51" s="2"/>
      <c r="H51" s="19"/>
    </row>
    <row r="52" spans="1:22" ht="10.8" customHeight="1" x14ac:dyDescent="0.2">
      <c r="A52" s="1" t="s">
        <v>59</v>
      </c>
      <c r="B52" s="43" t="s">
        <v>19</v>
      </c>
      <c r="C52" s="3">
        <v>628</v>
      </c>
      <c r="D52" s="3"/>
      <c r="E52" s="3">
        <v>213</v>
      </c>
      <c r="F52" s="2">
        <f t="shared" si="2"/>
        <v>33.917197452229296</v>
      </c>
      <c r="G52" s="2"/>
      <c r="H52" s="19"/>
      <c r="I52" s="2"/>
      <c r="J52" s="2"/>
      <c r="L52" s="2"/>
      <c r="V52" s="2"/>
    </row>
    <row r="53" spans="1:22" ht="10.8" customHeight="1" x14ac:dyDescent="0.2">
      <c r="A53" s="1" t="s">
        <v>62</v>
      </c>
      <c r="B53" s="43" t="s">
        <v>18</v>
      </c>
      <c r="C53" s="3">
        <v>494</v>
      </c>
      <c r="D53" s="3"/>
      <c r="E53" s="3">
        <v>178</v>
      </c>
      <c r="F53" s="2">
        <f t="shared" si="2"/>
        <v>36.032388663967616</v>
      </c>
      <c r="G53" s="2"/>
      <c r="H53" s="19"/>
      <c r="I53" s="2"/>
      <c r="J53" s="2"/>
      <c r="L53" s="2"/>
    </row>
    <row r="54" spans="1:22" ht="10.8" customHeight="1" x14ac:dyDescent="0.2">
      <c r="A54" s="1" t="s">
        <v>63</v>
      </c>
      <c r="B54" s="43" t="s">
        <v>17</v>
      </c>
      <c r="C54" s="3">
        <v>152</v>
      </c>
      <c r="D54" s="3"/>
      <c r="E54" s="3">
        <v>22</v>
      </c>
      <c r="F54" s="2">
        <f t="shared" si="2"/>
        <v>14.473684210526317</v>
      </c>
      <c r="G54" s="2"/>
      <c r="H54" s="19"/>
      <c r="I54" s="2"/>
      <c r="J54" s="2"/>
      <c r="L54" s="2"/>
    </row>
    <row r="55" spans="1:22" ht="10.8" customHeight="1" x14ac:dyDescent="0.2">
      <c r="A55" s="1" t="s">
        <v>64</v>
      </c>
      <c r="B55" s="43" t="s">
        <v>16</v>
      </c>
      <c r="C55" s="3">
        <v>205</v>
      </c>
      <c r="D55" s="3"/>
      <c r="E55" s="3">
        <v>78</v>
      </c>
      <c r="F55" s="2">
        <f t="shared" si="2"/>
        <v>38.048780487804876</v>
      </c>
      <c r="G55" s="2"/>
      <c r="H55" s="19"/>
      <c r="I55" s="2"/>
      <c r="J55" s="2"/>
      <c r="L55" s="2"/>
    </row>
    <row r="56" spans="1:22" ht="10.8" customHeight="1" x14ac:dyDescent="0.2">
      <c r="A56" s="1" t="s">
        <v>61</v>
      </c>
      <c r="B56" s="43" t="s">
        <v>15</v>
      </c>
      <c r="C56" s="3">
        <v>495</v>
      </c>
      <c r="D56" s="3"/>
      <c r="E56" s="3">
        <v>156</v>
      </c>
      <c r="F56" s="2">
        <f t="shared" si="2"/>
        <v>31.515151515151512</v>
      </c>
      <c r="G56" s="2"/>
      <c r="H56" s="19"/>
      <c r="I56" s="2"/>
      <c r="J56" s="2"/>
      <c r="L56" s="2"/>
    </row>
    <row r="57" spans="1:22" ht="10.8" customHeight="1" x14ac:dyDescent="0.2">
      <c r="A57" s="1" t="s">
        <v>60</v>
      </c>
      <c r="B57" s="43" t="s">
        <v>14</v>
      </c>
      <c r="C57" s="3">
        <v>258</v>
      </c>
      <c r="D57" s="3"/>
      <c r="E57" s="3">
        <v>108</v>
      </c>
      <c r="F57" s="2">
        <f t="shared" si="2"/>
        <v>41.860465116279073</v>
      </c>
      <c r="G57" s="2"/>
      <c r="H57" s="19"/>
      <c r="I57" s="2"/>
      <c r="J57" s="2"/>
    </row>
    <row r="58" spans="1:22" ht="10.8" customHeight="1" x14ac:dyDescent="0.2">
      <c r="B58" s="43"/>
      <c r="C58" s="3"/>
      <c r="D58" s="3"/>
      <c r="E58" s="3"/>
      <c r="F58" s="2"/>
      <c r="G58" s="2"/>
      <c r="H58" s="19"/>
      <c r="I58" s="2"/>
      <c r="J58" s="2"/>
    </row>
    <row r="59" spans="1:22" s="15" customFormat="1" x14ac:dyDescent="0.2">
      <c r="B59" s="51" t="s">
        <v>152</v>
      </c>
      <c r="C59" s="20">
        <f>SUM(C60:C74)</f>
        <v>6368</v>
      </c>
      <c r="D59" s="20"/>
      <c r="E59" s="20">
        <f>SUM(E60:E74)</f>
        <v>3141</v>
      </c>
      <c r="F59" s="14">
        <f>(E59/C59)*100</f>
        <v>49.324748743718594</v>
      </c>
      <c r="G59" s="21"/>
      <c r="H59" s="51"/>
    </row>
    <row r="60" spans="1:22" ht="10.8" customHeight="1" x14ac:dyDescent="0.2">
      <c r="A60" s="1" t="s">
        <v>8</v>
      </c>
      <c r="B60" s="42" t="s">
        <v>8</v>
      </c>
      <c r="C60" s="3">
        <v>550</v>
      </c>
      <c r="D60" s="3"/>
      <c r="E60" s="3">
        <v>501</v>
      </c>
      <c r="F60" s="2">
        <f t="shared" ref="F60:F74" si="3">(E60/C60)*100</f>
        <v>91.090909090909093</v>
      </c>
      <c r="G60" s="2"/>
      <c r="H60" s="19"/>
    </row>
    <row r="61" spans="1:22" ht="10.8" customHeight="1" x14ac:dyDescent="0.2">
      <c r="A61" s="1" t="s">
        <v>7</v>
      </c>
      <c r="B61" s="42" t="s">
        <v>7</v>
      </c>
      <c r="C61" s="3">
        <v>1053</v>
      </c>
      <c r="D61" s="3"/>
      <c r="E61" s="3">
        <v>645</v>
      </c>
      <c r="F61" s="2">
        <f t="shared" si="3"/>
        <v>61.253561253561251</v>
      </c>
      <c r="G61" s="2"/>
      <c r="H61" s="19"/>
    </row>
    <row r="62" spans="1:22" ht="10.8" customHeight="1" x14ac:dyDescent="0.2">
      <c r="A62" s="1" t="s">
        <v>6</v>
      </c>
      <c r="B62" s="42" t="s">
        <v>6</v>
      </c>
      <c r="C62" s="3">
        <v>197</v>
      </c>
      <c r="D62" s="3"/>
      <c r="E62" s="3">
        <v>29</v>
      </c>
      <c r="F62" s="2">
        <f t="shared" si="3"/>
        <v>14.720812182741117</v>
      </c>
      <c r="G62" s="2"/>
      <c r="H62" s="19"/>
    </row>
    <row r="63" spans="1:22" ht="10.8" customHeight="1" x14ac:dyDescent="0.2">
      <c r="A63" s="1" t="s">
        <v>4</v>
      </c>
      <c r="B63" s="42" t="s">
        <v>5</v>
      </c>
      <c r="C63" s="3">
        <v>516</v>
      </c>
      <c r="D63" s="3"/>
      <c r="E63" s="3">
        <v>361</v>
      </c>
      <c r="F63" s="2">
        <f t="shared" si="3"/>
        <v>69.961240310077528</v>
      </c>
      <c r="G63" s="2"/>
      <c r="H63" s="19"/>
    </row>
    <row r="64" spans="1:22" ht="10.8" customHeight="1" x14ac:dyDescent="0.2">
      <c r="A64" s="1" t="s">
        <v>5</v>
      </c>
      <c r="B64" s="42" t="s">
        <v>4</v>
      </c>
      <c r="C64" s="3">
        <v>490</v>
      </c>
      <c r="D64" s="3"/>
      <c r="E64" s="3">
        <v>130</v>
      </c>
      <c r="F64" s="2">
        <f t="shared" si="3"/>
        <v>26.530612244897959</v>
      </c>
      <c r="G64" s="2"/>
      <c r="H64" s="19"/>
    </row>
    <row r="65" spans="1:22" ht="10.8" customHeight="1" x14ac:dyDescent="0.2">
      <c r="A65" s="1" t="s">
        <v>55</v>
      </c>
      <c r="B65" s="42" t="s">
        <v>3</v>
      </c>
      <c r="C65" s="3">
        <v>12</v>
      </c>
      <c r="D65" s="3"/>
      <c r="E65" s="3">
        <v>13</v>
      </c>
      <c r="F65" s="2">
        <f t="shared" si="3"/>
        <v>108.33333333333333</v>
      </c>
      <c r="G65" s="2"/>
      <c r="H65" s="19"/>
    </row>
    <row r="66" spans="1:22" ht="10.8" customHeight="1" x14ac:dyDescent="0.2">
      <c r="A66" s="1" t="s">
        <v>56</v>
      </c>
      <c r="B66" s="42" t="s">
        <v>2</v>
      </c>
      <c r="C66" s="3">
        <v>400</v>
      </c>
      <c r="D66" s="3"/>
      <c r="E66" s="3">
        <v>276</v>
      </c>
      <c r="F66" s="2">
        <f t="shared" si="3"/>
        <v>69</v>
      </c>
      <c r="G66" s="2"/>
      <c r="H66" s="19"/>
    </row>
    <row r="67" spans="1:22" ht="10.8" customHeight="1" x14ac:dyDescent="0.2">
      <c r="A67" s="1" t="s">
        <v>57</v>
      </c>
      <c r="B67" s="42" t="s">
        <v>1</v>
      </c>
      <c r="C67" s="3">
        <v>716</v>
      </c>
      <c r="D67" s="3"/>
      <c r="E67" s="3">
        <v>344</v>
      </c>
      <c r="F67" s="2">
        <f t="shared" si="3"/>
        <v>48.044692737430168</v>
      </c>
      <c r="G67" s="2"/>
      <c r="H67" s="19"/>
    </row>
    <row r="68" spans="1:22" ht="10.8" customHeight="1" x14ac:dyDescent="0.2">
      <c r="A68" s="1" t="s">
        <v>58</v>
      </c>
      <c r="B68" s="42" t="s">
        <v>0</v>
      </c>
      <c r="C68" s="3">
        <v>496</v>
      </c>
      <c r="D68" s="3"/>
      <c r="E68" s="3">
        <v>88</v>
      </c>
      <c r="F68" s="2">
        <f t="shared" si="3"/>
        <v>17.741935483870968</v>
      </c>
      <c r="G68" s="2"/>
      <c r="H68" s="19"/>
    </row>
    <row r="69" spans="1:22" ht="10.8" customHeight="1" x14ac:dyDescent="0.2">
      <c r="A69" s="1" t="s">
        <v>59</v>
      </c>
      <c r="B69" s="43" t="s">
        <v>19</v>
      </c>
      <c r="C69" s="3">
        <v>527</v>
      </c>
      <c r="D69" s="3"/>
      <c r="E69" s="3">
        <v>234</v>
      </c>
      <c r="F69" s="2">
        <f t="shared" si="3"/>
        <v>44.402277039848201</v>
      </c>
      <c r="G69" s="2"/>
      <c r="H69" s="19"/>
      <c r="I69" s="2"/>
      <c r="J69" s="2"/>
      <c r="L69" s="2"/>
      <c r="V69" s="2"/>
    </row>
    <row r="70" spans="1:22" ht="10.8" customHeight="1" x14ac:dyDescent="0.2">
      <c r="A70" s="1" t="s">
        <v>62</v>
      </c>
      <c r="B70" s="43" t="s">
        <v>18</v>
      </c>
      <c r="C70" s="3">
        <v>432</v>
      </c>
      <c r="D70" s="3"/>
      <c r="E70" s="3">
        <v>202</v>
      </c>
      <c r="F70" s="2">
        <f t="shared" si="3"/>
        <v>46.75925925925926</v>
      </c>
      <c r="G70" s="2"/>
      <c r="H70" s="19"/>
      <c r="I70" s="2"/>
      <c r="J70" s="2"/>
      <c r="L70" s="2"/>
    </row>
    <row r="71" spans="1:22" ht="10.8" customHeight="1" x14ac:dyDescent="0.2">
      <c r="A71" s="1" t="s">
        <v>63</v>
      </c>
      <c r="B71" s="43" t="s">
        <v>17</v>
      </c>
      <c r="C71" s="3">
        <v>175</v>
      </c>
      <c r="D71" s="3"/>
      <c r="E71" s="3">
        <v>40</v>
      </c>
      <c r="F71" s="2">
        <f t="shared" si="3"/>
        <v>22.857142857142858</v>
      </c>
      <c r="G71" s="2"/>
      <c r="H71" s="19"/>
      <c r="I71" s="2"/>
      <c r="J71" s="2"/>
      <c r="L71" s="2"/>
    </row>
    <row r="72" spans="1:22" ht="10.8" customHeight="1" x14ac:dyDescent="0.2">
      <c r="A72" s="1" t="s">
        <v>64</v>
      </c>
      <c r="B72" s="43" t="s">
        <v>16</v>
      </c>
      <c r="C72" s="3">
        <v>169</v>
      </c>
      <c r="D72" s="3"/>
      <c r="E72" s="3">
        <v>65</v>
      </c>
      <c r="F72" s="2">
        <f t="shared" si="3"/>
        <v>38.461538461538467</v>
      </c>
      <c r="G72" s="2"/>
      <c r="H72" s="19"/>
      <c r="I72" s="2"/>
      <c r="J72" s="2"/>
      <c r="L72" s="2"/>
    </row>
    <row r="73" spans="1:22" ht="10.8" customHeight="1" x14ac:dyDescent="0.2">
      <c r="A73" s="1" t="s">
        <v>61</v>
      </c>
      <c r="B73" s="43" t="s">
        <v>15</v>
      </c>
      <c r="C73" s="3">
        <v>407</v>
      </c>
      <c r="D73" s="3"/>
      <c r="E73" s="3">
        <v>153</v>
      </c>
      <c r="F73" s="2">
        <f t="shared" si="3"/>
        <v>37.59213759213759</v>
      </c>
      <c r="G73" s="2"/>
      <c r="H73" s="19"/>
      <c r="I73" s="2"/>
      <c r="J73" s="2"/>
      <c r="L73" s="2"/>
    </row>
    <row r="74" spans="1:22" ht="10.8" customHeight="1" x14ac:dyDescent="0.2">
      <c r="A74" s="1" t="s">
        <v>60</v>
      </c>
      <c r="B74" s="43" t="s">
        <v>14</v>
      </c>
      <c r="C74" s="3">
        <v>228</v>
      </c>
      <c r="D74" s="3"/>
      <c r="E74" s="3">
        <v>60</v>
      </c>
      <c r="F74" s="2">
        <f t="shared" si="3"/>
        <v>26.315789473684209</v>
      </c>
      <c r="G74" s="2"/>
      <c r="H74" s="19"/>
      <c r="I74" s="2"/>
      <c r="J74" s="2"/>
    </row>
    <row r="75" spans="1:22" ht="10.8" customHeight="1" x14ac:dyDescent="0.2">
      <c r="B75" s="43"/>
      <c r="C75" s="3"/>
      <c r="D75" s="3"/>
      <c r="E75" s="3"/>
      <c r="F75" s="2"/>
      <c r="G75" s="2"/>
      <c r="H75" s="19"/>
      <c r="I75" s="2"/>
      <c r="J75" s="2"/>
    </row>
    <row r="76" spans="1:22" s="15" customFormat="1" x14ac:dyDescent="0.2">
      <c r="B76" s="51" t="s">
        <v>153</v>
      </c>
      <c r="C76" s="20">
        <f>SUM(C77:C91)</f>
        <v>8410</v>
      </c>
      <c r="D76" s="20"/>
      <c r="E76" s="20">
        <f>SUM(E77:E91)</f>
        <v>3279</v>
      </c>
      <c r="F76" s="14">
        <f>(E76/C76)*100</f>
        <v>38.989298454221164</v>
      </c>
      <c r="G76" s="21"/>
      <c r="H76" s="51"/>
    </row>
    <row r="77" spans="1:22" ht="10.8" customHeight="1" x14ac:dyDescent="0.2">
      <c r="A77" s="1" t="s">
        <v>8</v>
      </c>
      <c r="B77" s="42" t="s">
        <v>8</v>
      </c>
      <c r="C77" s="3">
        <v>649</v>
      </c>
      <c r="D77" s="3"/>
      <c r="E77" s="3">
        <v>381</v>
      </c>
      <c r="F77" s="2">
        <f t="shared" ref="F77:F91" si="4">(E77/C77)*100</f>
        <v>58.705701078582436</v>
      </c>
      <c r="G77" s="2"/>
      <c r="H77" s="19"/>
    </row>
    <row r="78" spans="1:22" ht="10.8" customHeight="1" x14ac:dyDescent="0.2">
      <c r="A78" s="1" t="s">
        <v>7</v>
      </c>
      <c r="B78" s="42" t="s">
        <v>7</v>
      </c>
      <c r="C78" s="3">
        <v>1095</v>
      </c>
      <c r="D78" s="3"/>
      <c r="E78" s="3">
        <v>521</v>
      </c>
      <c r="F78" s="2">
        <f t="shared" si="4"/>
        <v>47.579908675799089</v>
      </c>
      <c r="G78" s="2"/>
      <c r="H78" s="19"/>
    </row>
    <row r="79" spans="1:22" ht="10.8" customHeight="1" x14ac:dyDescent="0.2">
      <c r="A79" s="1" t="s">
        <v>6</v>
      </c>
      <c r="B79" s="42" t="s">
        <v>6</v>
      </c>
      <c r="C79" s="3">
        <v>882</v>
      </c>
      <c r="D79" s="3"/>
      <c r="E79" s="3">
        <v>147</v>
      </c>
      <c r="F79" s="2">
        <f t="shared" si="4"/>
        <v>16.666666666666664</v>
      </c>
      <c r="G79" s="2"/>
      <c r="H79" s="19"/>
    </row>
    <row r="80" spans="1:22" ht="10.8" customHeight="1" x14ac:dyDescent="0.2">
      <c r="A80" s="1" t="s">
        <v>4</v>
      </c>
      <c r="B80" s="42" t="s">
        <v>5</v>
      </c>
      <c r="C80" s="3">
        <v>603</v>
      </c>
      <c r="D80" s="3"/>
      <c r="E80" s="3">
        <v>356</v>
      </c>
      <c r="F80" s="2">
        <f t="shared" si="4"/>
        <v>59.038142620232172</v>
      </c>
      <c r="G80" s="2"/>
      <c r="H80" s="19"/>
    </row>
    <row r="81" spans="1:22" ht="10.8" customHeight="1" x14ac:dyDescent="0.2">
      <c r="A81" s="1" t="s">
        <v>5</v>
      </c>
      <c r="B81" s="42" t="s">
        <v>4</v>
      </c>
      <c r="C81" s="3">
        <v>481</v>
      </c>
      <c r="D81" s="3"/>
      <c r="E81" s="3">
        <v>200</v>
      </c>
      <c r="F81" s="2">
        <f t="shared" si="4"/>
        <v>41.580041580041581</v>
      </c>
      <c r="G81" s="2"/>
      <c r="H81" s="19"/>
    </row>
    <row r="82" spans="1:22" ht="10.8" customHeight="1" x14ac:dyDescent="0.2">
      <c r="A82" s="1" t="s">
        <v>55</v>
      </c>
      <c r="B82" s="42" t="s">
        <v>3</v>
      </c>
      <c r="C82" s="3">
        <v>358</v>
      </c>
      <c r="D82" s="3"/>
      <c r="E82" s="3">
        <v>37</v>
      </c>
      <c r="F82" s="2">
        <f t="shared" si="4"/>
        <v>10.335195530726256</v>
      </c>
      <c r="G82" s="2"/>
      <c r="H82" s="19"/>
    </row>
    <row r="83" spans="1:22" ht="10.8" customHeight="1" x14ac:dyDescent="0.2">
      <c r="A83" s="1" t="s">
        <v>56</v>
      </c>
      <c r="B83" s="42" t="s">
        <v>2</v>
      </c>
      <c r="C83" s="3">
        <v>484</v>
      </c>
      <c r="D83" s="3"/>
      <c r="E83" s="3">
        <v>251</v>
      </c>
      <c r="F83" s="2">
        <f t="shared" si="4"/>
        <v>51.859504132231407</v>
      </c>
      <c r="G83" s="2"/>
      <c r="H83" s="19"/>
    </row>
    <row r="84" spans="1:22" ht="10.8" customHeight="1" x14ac:dyDescent="0.2">
      <c r="A84" s="1" t="s">
        <v>57</v>
      </c>
      <c r="B84" s="42" t="s">
        <v>1</v>
      </c>
      <c r="C84" s="3">
        <v>1097</v>
      </c>
      <c r="D84" s="3"/>
      <c r="E84" s="3">
        <v>326</v>
      </c>
      <c r="F84" s="2">
        <f t="shared" si="4"/>
        <v>29.717411121239746</v>
      </c>
      <c r="G84" s="2"/>
      <c r="H84" s="19"/>
    </row>
    <row r="85" spans="1:22" ht="10.8" customHeight="1" x14ac:dyDescent="0.2">
      <c r="A85" s="1" t="s">
        <v>58</v>
      </c>
      <c r="B85" s="42" t="s">
        <v>0</v>
      </c>
      <c r="C85" s="3">
        <v>512</v>
      </c>
      <c r="D85" s="3"/>
      <c r="E85" s="3">
        <v>36</v>
      </c>
      <c r="F85" s="2">
        <f t="shared" si="4"/>
        <v>7.03125</v>
      </c>
      <c r="G85" s="2"/>
      <c r="H85" s="19"/>
    </row>
    <row r="86" spans="1:22" ht="10.8" customHeight="1" x14ac:dyDescent="0.2">
      <c r="A86" s="1" t="s">
        <v>59</v>
      </c>
      <c r="B86" s="43" t="s">
        <v>19</v>
      </c>
      <c r="C86" s="3">
        <v>487</v>
      </c>
      <c r="D86" s="3"/>
      <c r="E86" s="3">
        <v>275</v>
      </c>
      <c r="F86" s="2">
        <f t="shared" si="4"/>
        <v>56.468172484599592</v>
      </c>
      <c r="G86" s="2"/>
      <c r="H86" s="19"/>
      <c r="I86" s="2"/>
      <c r="J86" s="2"/>
      <c r="L86" s="2"/>
      <c r="V86" s="2"/>
    </row>
    <row r="87" spans="1:22" ht="10.8" customHeight="1" x14ac:dyDescent="0.2">
      <c r="A87" s="1" t="s">
        <v>62</v>
      </c>
      <c r="B87" s="43" t="s">
        <v>18</v>
      </c>
      <c r="C87" s="3">
        <v>525</v>
      </c>
      <c r="D87" s="3"/>
      <c r="E87" s="3">
        <v>187</v>
      </c>
      <c r="F87" s="2">
        <f t="shared" si="4"/>
        <v>35.61904761904762</v>
      </c>
      <c r="G87" s="2"/>
      <c r="H87" s="19"/>
      <c r="I87" s="2"/>
      <c r="J87" s="2"/>
      <c r="L87" s="2"/>
    </row>
    <row r="88" spans="1:22" ht="10.8" customHeight="1" x14ac:dyDescent="0.2">
      <c r="A88" s="1" t="s">
        <v>63</v>
      </c>
      <c r="B88" s="43" t="s">
        <v>17</v>
      </c>
      <c r="C88" s="3">
        <v>253</v>
      </c>
      <c r="D88" s="3"/>
      <c r="E88" s="3">
        <v>153</v>
      </c>
      <c r="F88" s="2">
        <f t="shared" si="4"/>
        <v>60.474308300395251</v>
      </c>
      <c r="G88" s="2"/>
      <c r="H88" s="19"/>
      <c r="I88" s="2"/>
      <c r="J88" s="2"/>
      <c r="L88" s="2"/>
    </row>
    <row r="89" spans="1:22" ht="10.8" customHeight="1" x14ac:dyDescent="0.2">
      <c r="A89" s="1" t="s">
        <v>64</v>
      </c>
      <c r="B89" s="43" t="s">
        <v>16</v>
      </c>
      <c r="C89" s="3">
        <v>204</v>
      </c>
      <c r="D89" s="3"/>
      <c r="E89" s="3">
        <v>94</v>
      </c>
      <c r="F89" s="2">
        <f t="shared" si="4"/>
        <v>46.078431372549019</v>
      </c>
      <c r="G89" s="2"/>
      <c r="H89" s="19"/>
      <c r="I89" s="2"/>
      <c r="J89" s="2"/>
      <c r="L89" s="2"/>
    </row>
    <row r="90" spans="1:22" ht="10.8" customHeight="1" x14ac:dyDescent="0.2">
      <c r="A90" s="1" t="s">
        <v>61</v>
      </c>
      <c r="B90" s="43" t="s">
        <v>15</v>
      </c>
      <c r="C90" s="3">
        <v>616</v>
      </c>
      <c r="D90" s="3"/>
      <c r="E90" s="3">
        <v>246</v>
      </c>
      <c r="F90" s="2">
        <f t="shared" si="4"/>
        <v>39.935064935064936</v>
      </c>
      <c r="G90" s="2"/>
      <c r="H90" s="19"/>
      <c r="I90" s="2"/>
      <c r="J90" s="2"/>
      <c r="L90" s="2"/>
    </row>
    <row r="91" spans="1:22" ht="10.8" customHeight="1" x14ac:dyDescent="0.2">
      <c r="A91" s="1" t="s">
        <v>60</v>
      </c>
      <c r="B91" s="43" t="s">
        <v>14</v>
      </c>
      <c r="C91" s="3">
        <v>164</v>
      </c>
      <c r="D91" s="3"/>
      <c r="E91" s="3">
        <v>69</v>
      </c>
      <c r="F91" s="2">
        <f t="shared" si="4"/>
        <v>42.073170731707314</v>
      </c>
      <c r="G91" s="2"/>
      <c r="H91" s="19"/>
      <c r="I91" s="2"/>
      <c r="J91" s="2"/>
    </row>
    <row r="92" spans="1:22" ht="10.8" customHeight="1" x14ac:dyDescent="0.2">
      <c r="B92" s="43"/>
      <c r="C92" s="3"/>
      <c r="D92" s="3"/>
      <c r="E92" s="3"/>
      <c r="F92" s="2"/>
      <c r="G92" s="2"/>
      <c r="H92" s="19"/>
      <c r="I92" s="2"/>
      <c r="J92" s="2"/>
    </row>
    <row r="93" spans="1:22" s="15" customFormat="1" x14ac:dyDescent="0.2">
      <c r="B93" s="51" t="s">
        <v>154</v>
      </c>
      <c r="C93" s="20">
        <f>SUM(C94:C108)</f>
        <v>8027</v>
      </c>
      <c r="D93" s="20"/>
      <c r="E93" s="20">
        <f>SUM(E94:E108)</f>
        <v>3195</v>
      </c>
      <c r="F93" s="14">
        <f>(E93/C93)*100</f>
        <v>39.803164320418588</v>
      </c>
      <c r="G93" s="21"/>
      <c r="H93" s="51"/>
    </row>
    <row r="94" spans="1:22" ht="10.8" customHeight="1" x14ac:dyDescent="0.2">
      <c r="A94" s="1" t="s">
        <v>8</v>
      </c>
      <c r="B94" s="42" t="s">
        <v>8</v>
      </c>
      <c r="C94" s="3">
        <v>580</v>
      </c>
      <c r="D94" s="3"/>
      <c r="E94" s="3">
        <v>495</v>
      </c>
      <c r="F94" s="2">
        <f t="shared" ref="F94:F108" si="5">(E94/C94)*100</f>
        <v>85.34482758620689</v>
      </c>
      <c r="G94" s="2"/>
      <c r="H94" s="19"/>
    </row>
    <row r="95" spans="1:22" ht="10.8" customHeight="1" x14ac:dyDescent="0.2">
      <c r="A95" s="1" t="s">
        <v>7</v>
      </c>
      <c r="B95" s="42" t="s">
        <v>7</v>
      </c>
      <c r="C95" s="3">
        <v>1069</v>
      </c>
      <c r="D95" s="3"/>
      <c r="E95" s="3">
        <v>526</v>
      </c>
      <c r="F95" s="2">
        <f t="shared" si="5"/>
        <v>49.20486435921422</v>
      </c>
      <c r="G95" s="2"/>
      <c r="H95" s="19"/>
    </row>
    <row r="96" spans="1:22" ht="10.8" customHeight="1" x14ac:dyDescent="0.2">
      <c r="A96" s="1" t="s">
        <v>6</v>
      </c>
      <c r="B96" s="42" t="s">
        <v>6</v>
      </c>
      <c r="C96" s="3">
        <v>947</v>
      </c>
      <c r="D96" s="3"/>
      <c r="E96" s="3">
        <v>196</v>
      </c>
      <c r="F96" s="2">
        <f t="shared" si="5"/>
        <v>20.696937697993665</v>
      </c>
      <c r="G96" s="2"/>
      <c r="H96" s="19"/>
    </row>
    <row r="97" spans="1:22" ht="10.8" customHeight="1" x14ac:dyDescent="0.2">
      <c r="A97" s="1" t="s">
        <v>4</v>
      </c>
      <c r="B97" s="42" t="s">
        <v>5</v>
      </c>
      <c r="C97" s="3">
        <v>441</v>
      </c>
      <c r="D97" s="3"/>
      <c r="E97" s="3">
        <v>302</v>
      </c>
      <c r="F97" s="2">
        <f t="shared" si="5"/>
        <v>68.480725623582757</v>
      </c>
      <c r="G97" s="2"/>
      <c r="H97" s="19"/>
    </row>
    <row r="98" spans="1:22" ht="10.8" customHeight="1" x14ac:dyDescent="0.2">
      <c r="A98" s="1" t="s">
        <v>5</v>
      </c>
      <c r="B98" s="42" t="s">
        <v>4</v>
      </c>
      <c r="C98" s="3">
        <v>544</v>
      </c>
      <c r="D98" s="3"/>
      <c r="E98" s="3">
        <v>241</v>
      </c>
      <c r="F98" s="2">
        <f t="shared" si="5"/>
        <v>44.30147058823529</v>
      </c>
      <c r="G98" s="2"/>
      <c r="H98" s="19"/>
    </row>
    <row r="99" spans="1:22" ht="10.8" customHeight="1" x14ac:dyDescent="0.2">
      <c r="A99" s="1" t="s">
        <v>55</v>
      </c>
      <c r="B99" s="42" t="s">
        <v>3</v>
      </c>
      <c r="C99" s="3">
        <v>313</v>
      </c>
      <c r="D99" s="3"/>
      <c r="E99" s="3">
        <v>27</v>
      </c>
      <c r="F99" s="2">
        <f t="shared" si="5"/>
        <v>8.6261980830670915</v>
      </c>
      <c r="G99" s="2"/>
      <c r="H99" s="19"/>
    </row>
    <row r="100" spans="1:22" ht="10.8" customHeight="1" x14ac:dyDescent="0.2">
      <c r="A100" s="1" t="s">
        <v>56</v>
      </c>
      <c r="B100" s="42" t="s">
        <v>2</v>
      </c>
      <c r="C100" s="3">
        <v>431</v>
      </c>
      <c r="D100" s="3"/>
      <c r="E100" s="3">
        <v>225</v>
      </c>
      <c r="F100" s="2">
        <f t="shared" si="5"/>
        <v>52.204176334106734</v>
      </c>
      <c r="G100" s="2"/>
      <c r="H100" s="19"/>
    </row>
    <row r="101" spans="1:22" ht="10.8" customHeight="1" x14ac:dyDescent="0.2">
      <c r="A101" s="1" t="s">
        <v>57</v>
      </c>
      <c r="B101" s="42" t="s">
        <v>1</v>
      </c>
      <c r="C101" s="3">
        <v>1067</v>
      </c>
      <c r="D101" s="3"/>
      <c r="E101" s="3">
        <v>330</v>
      </c>
      <c r="F101" s="2">
        <f t="shared" si="5"/>
        <v>30.927835051546392</v>
      </c>
      <c r="G101" s="2"/>
      <c r="H101" s="19"/>
    </row>
    <row r="102" spans="1:22" ht="10.8" customHeight="1" x14ac:dyDescent="0.2">
      <c r="A102" s="1" t="s">
        <v>58</v>
      </c>
      <c r="B102" s="42" t="s">
        <v>0</v>
      </c>
      <c r="C102" s="3">
        <v>509</v>
      </c>
      <c r="D102" s="3"/>
      <c r="E102" s="3">
        <v>20</v>
      </c>
      <c r="F102" s="2">
        <f t="shared" si="5"/>
        <v>3.9292730844793713</v>
      </c>
      <c r="G102" s="2"/>
      <c r="H102" s="19"/>
    </row>
    <row r="103" spans="1:22" ht="10.8" customHeight="1" x14ac:dyDescent="0.2">
      <c r="A103" s="1" t="s">
        <v>59</v>
      </c>
      <c r="B103" s="43" t="s">
        <v>19</v>
      </c>
      <c r="C103" s="3">
        <v>572</v>
      </c>
      <c r="D103" s="3"/>
      <c r="E103" s="3">
        <v>312</v>
      </c>
      <c r="F103" s="2">
        <f t="shared" si="5"/>
        <v>54.54545454545454</v>
      </c>
      <c r="G103" s="2"/>
      <c r="H103" s="19"/>
      <c r="I103" s="2"/>
      <c r="J103" s="2"/>
      <c r="L103" s="2"/>
      <c r="V103" s="2"/>
    </row>
    <row r="104" spans="1:22" ht="10.8" customHeight="1" x14ac:dyDescent="0.2">
      <c r="A104" s="1" t="s">
        <v>62</v>
      </c>
      <c r="B104" s="43" t="s">
        <v>18</v>
      </c>
      <c r="C104" s="3">
        <v>538</v>
      </c>
      <c r="D104" s="3"/>
      <c r="E104" s="3">
        <v>115</v>
      </c>
      <c r="F104" s="2">
        <f t="shared" si="5"/>
        <v>21.375464684014869</v>
      </c>
      <c r="G104" s="2"/>
      <c r="H104" s="19"/>
      <c r="I104" s="2"/>
      <c r="J104" s="2"/>
      <c r="L104" s="2"/>
    </row>
    <row r="105" spans="1:22" ht="10.8" customHeight="1" x14ac:dyDescent="0.2">
      <c r="A105" s="1" t="s">
        <v>63</v>
      </c>
      <c r="B105" s="43" t="s">
        <v>17</v>
      </c>
      <c r="C105" s="3">
        <v>88</v>
      </c>
      <c r="D105" s="3"/>
      <c r="E105" s="3">
        <v>43</v>
      </c>
      <c r="F105" s="2">
        <f t="shared" si="5"/>
        <v>48.863636363636367</v>
      </c>
      <c r="G105" s="2"/>
      <c r="H105" s="19"/>
      <c r="I105" s="2"/>
      <c r="J105" s="2"/>
      <c r="L105" s="2"/>
    </row>
    <row r="106" spans="1:22" ht="10.8" customHeight="1" x14ac:dyDescent="0.2">
      <c r="A106" s="1" t="s">
        <v>64</v>
      </c>
      <c r="B106" s="43" t="s">
        <v>16</v>
      </c>
      <c r="C106" s="3">
        <v>51</v>
      </c>
      <c r="D106" s="3"/>
      <c r="E106" s="3">
        <v>23</v>
      </c>
      <c r="F106" s="2">
        <f t="shared" si="5"/>
        <v>45.098039215686278</v>
      </c>
      <c r="G106" s="2"/>
      <c r="H106" s="19"/>
      <c r="I106" s="2"/>
      <c r="J106" s="2"/>
      <c r="L106" s="2"/>
    </row>
    <row r="107" spans="1:22" ht="10.8" customHeight="1" x14ac:dyDescent="0.2">
      <c r="A107" s="1" t="s">
        <v>61</v>
      </c>
      <c r="B107" s="43" t="s">
        <v>15</v>
      </c>
      <c r="C107" s="3">
        <v>469</v>
      </c>
      <c r="D107" s="3"/>
      <c r="E107" s="3">
        <v>207</v>
      </c>
      <c r="F107" s="2">
        <f t="shared" si="5"/>
        <v>44.136460554371006</v>
      </c>
      <c r="G107" s="2"/>
      <c r="H107" s="19"/>
      <c r="I107" s="2"/>
      <c r="J107" s="2"/>
      <c r="L107" s="2"/>
    </row>
    <row r="108" spans="1:22" ht="10.8" customHeight="1" x14ac:dyDescent="0.2">
      <c r="A108" s="1" t="s">
        <v>60</v>
      </c>
      <c r="B108" s="43" t="s">
        <v>14</v>
      </c>
      <c r="C108" s="3">
        <v>408</v>
      </c>
      <c r="D108" s="3"/>
      <c r="E108" s="3">
        <v>133</v>
      </c>
      <c r="F108" s="2">
        <f t="shared" si="5"/>
        <v>32.598039215686278</v>
      </c>
      <c r="G108" s="2"/>
      <c r="H108" s="19"/>
      <c r="I108" s="2"/>
      <c r="J108" s="2"/>
    </row>
    <row r="109" spans="1:22" ht="10.8" customHeight="1" x14ac:dyDescent="0.2">
      <c r="B109" s="43"/>
      <c r="C109" s="3"/>
      <c r="D109" s="3"/>
      <c r="E109" s="3"/>
      <c r="F109" s="2"/>
      <c r="G109" s="2"/>
      <c r="H109" s="19"/>
      <c r="I109" s="2"/>
      <c r="J109" s="2"/>
    </row>
    <row r="110" spans="1:22" s="15" customFormat="1" x14ac:dyDescent="0.2">
      <c r="B110" s="51" t="s">
        <v>155</v>
      </c>
      <c r="C110" s="20">
        <f>SUM(C111:C125)</f>
        <v>5092</v>
      </c>
      <c r="D110" s="20"/>
      <c r="E110" s="20">
        <f>SUM(E111:E125)</f>
        <v>2455</v>
      </c>
      <c r="F110" s="14">
        <f>(E110/C110)*100</f>
        <v>48.212882953652795</v>
      </c>
      <c r="G110" s="21"/>
      <c r="H110" s="51"/>
    </row>
    <row r="111" spans="1:22" ht="10.8" customHeight="1" x14ac:dyDescent="0.2">
      <c r="A111" s="1" t="s">
        <v>8</v>
      </c>
      <c r="B111" s="42" t="s">
        <v>8</v>
      </c>
      <c r="C111" s="3">
        <v>478</v>
      </c>
      <c r="D111" s="3"/>
      <c r="E111" s="3">
        <v>443</v>
      </c>
      <c r="F111" s="2">
        <f t="shared" ref="F111:F125" si="6">(E111/C111)*100</f>
        <v>92.677824267782427</v>
      </c>
      <c r="G111" s="2"/>
    </row>
    <row r="112" spans="1:22" ht="10.8" customHeight="1" x14ac:dyDescent="0.2">
      <c r="A112" s="1" t="s">
        <v>7</v>
      </c>
      <c r="B112" s="42" t="s">
        <v>7</v>
      </c>
      <c r="C112" s="3">
        <v>848</v>
      </c>
      <c r="D112" s="3"/>
      <c r="E112" s="3">
        <v>481</v>
      </c>
      <c r="F112" s="2">
        <f t="shared" si="6"/>
        <v>56.721698113207552</v>
      </c>
      <c r="G112" s="2"/>
    </row>
    <row r="113" spans="1:22" ht="10.8" customHeight="1" x14ac:dyDescent="0.2">
      <c r="A113" s="1" t="s">
        <v>6</v>
      </c>
      <c r="B113" s="42" t="s">
        <v>6</v>
      </c>
      <c r="C113" s="3">
        <v>237</v>
      </c>
      <c r="D113" s="3"/>
      <c r="E113" s="3">
        <v>9</v>
      </c>
      <c r="F113" s="2">
        <f t="shared" si="6"/>
        <v>3.79746835443038</v>
      </c>
      <c r="G113" s="2"/>
    </row>
    <row r="114" spans="1:22" ht="10.8" customHeight="1" x14ac:dyDescent="0.2">
      <c r="A114" s="1" t="s">
        <v>4</v>
      </c>
      <c r="B114" s="42" t="s">
        <v>5</v>
      </c>
      <c r="C114" s="3">
        <v>401</v>
      </c>
      <c r="D114" s="3"/>
      <c r="E114" s="3">
        <v>264</v>
      </c>
      <c r="F114" s="2">
        <f t="shared" si="6"/>
        <v>65.835411471321692</v>
      </c>
      <c r="G114" s="2"/>
    </row>
    <row r="115" spans="1:22" ht="10.8" customHeight="1" x14ac:dyDescent="0.2">
      <c r="A115" s="1" t="s">
        <v>5</v>
      </c>
      <c r="B115" s="42" t="s">
        <v>4</v>
      </c>
      <c r="C115" s="3">
        <v>429</v>
      </c>
      <c r="D115" s="3"/>
      <c r="E115" s="3">
        <v>70</v>
      </c>
      <c r="F115" s="2">
        <f t="shared" si="6"/>
        <v>16.317016317016318</v>
      </c>
      <c r="G115" s="2"/>
    </row>
    <row r="116" spans="1:22" ht="10.8" customHeight="1" x14ac:dyDescent="0.2">
      <c r="A116" s="1" t="s">
        <v>55</v>
      </c>
      <c r="B116" s="42" t="s">
        <v>3</v>
      </c>
      <c r="C116" s="71" t="s">
        <v>137</v>
      </c>
      <c r="D116" s="3"/>
      <c r="E116" s="3">
        <v>18</v>
      </c>
      <c r="F116" s="71" t="s">
        <v>137</v>
      </c>
      <c r="G116" s="2"/>
    </row>
    <row r="117" spans="1:22" ht="10.8" customHeight="1" x14ac:dyDescent="0.2">
      <c r="A117" s="1" t="s">
        <v>56</v>
      </c>
      <c r="B117" s="42" t="s">
        <v>2</v>
      </c>
      <c r="C117" s="3">
        <v>327</v>
      </c>
      <c r="D117" s="3"/>
      <c r="E117" s="3">
        <v>234</v>
      </c>
      <c r="F117" s="2">
        <f t="shared" si="6"/>
        <v>71.559633027522935</v>
      </c>
      <c r="G117" s="2"/>
    </row>
    <row r="118" spans="1:22" ht="10.8" customHeight="1" x14ac:dyDescent="0.2">
      <c r="A118" s="1" t="s">
        <v>57</v>
      </c>
      <c r="B118" s="42" t="s">
        <v>1</v>
      </c>
      <c r="C118" s="3">
        <v>514</v>
      </c>
      <c r="D118" s="3"/>
      <c r="E118" s="3">
        <v>221</v>
      </c>
      <c r="F118" s="2">
        <f t="shared" si="6"/>
        <v>42.996108949416346</v>
      </c>
      <c r="G118" s="2"/>
    </row>
    <row r="119" spans="1:22" ht="10.8" customHeight="1" x14ac:dyDescent="0.2">
      <c r="A119" s="1" t="s">
        <v>58</v>
      </c>
      <c r="B119" s="42" t="s">
        <v>0</v>
      </c>
      <c r="C119" s="3">
        <v>301</v>
      </c>
      <c r="D119" s="3"/>
      <c r="E119" s="3">
        <v>19</v>
      </c>
      <c r="F119" s="2">
        <f t="shared" si="6"/>
        <v>6.3122923588039868</v>
      </c>
      <c r="G119" s="2"/>
    </row>
    <row r="120" spans="1:22" ht="10.8" customHeight="1" x14ac:dyDescent="0.2">
      <c r="A120" s="1" t="s">
        <v>59</v>
      </c>
      <c r="B120" s="43" t="s">
        <v>19</v>
      </c>
      <c r="C120" s="3">
        <v>437</v>
      </c>
      <c r="D120" s="3"/>
      <c r="E120" s="3">
        <v>234</v>
      </c>
      <c r="F120" s="2">
        <f t="shared" si="6"/>
        <v>53.546910755148744</v>
      </c>
      <c r="G120" s="2"/>
      <c r="H120" s="2"/>
      <c r="I120" s="2"/>
      <c r="J120" s="2"/>
      <c r="L120" s="2"/>
      <c r="V120" s="2"/>
    </row>
    <row r="121" spans="1:22" ht="10.8" customHeight="1" x14ac:dyDescent="0.2">
      <c r="A121" s="1" t="s">
        <v>62</v>
      </c>
      <c r="B121" s="43" t="s">
        <v>18</v>
      </c>
      <c r="C121" s="3">
        <v>409</v>
      </c>
      <c r="D121" s="3"/>
      <c r="E121" s="3">
        <v>132</v>
      </c>
      <c r="F121" s="2">
        <f t="shared" si="6"/>
        <v>32.273838630806843</v>
      </c>
      <c r="G121" s="2"/>
      <c r="H121" s="2"/>
      <c r="I121" s="2"/>
      <c r="J121" s="2"/>
      <c r="L121" s="2"/>
    </row>
    <row r="122" spans="1:22" ht="10.8" customHeight="1" x14ac:dyDescent="0.2">
      <c r="A122" s="1" t="s">
        <v>63</v>
      </c>
      <c r="B122" s="43" t="s">
        <v>17</v>
      </c>
      <c r="C122" s="3">
        <v>51</v>
      </c>
      <c r="D122" s="3"/>
      <c r="E122" s="3">
        <v>47</v>
      </c>
      <c r="F122" s="2">
        <f t="shared" si="6"/>
        <v>92.156862745098039</v>
      </c>
      <c r="G122" s="2"/>
      <c r="H122" s="2"/>
      <c r="I122" s="2"/>
      <c r="J122" s="2"/>
      <c r="L122" s="2"/>
    </row>
    <row r="123" spans="1:22" ht="10.8" customHeight="1" x14ac:dyDescent="0.2">
      <c r="A123" s="1" t="s">
        <v>64</v>
      </c>
      <c r="B123" s="43" t="s">
        <v>16</v>
      </c>
      <c r="C123" s="3">
        <v>149</v>
      </c>
      <c r="D123" s="3"/>
      <c r="E123" s="3">
        <v>74</v>
      </c>
      <c r="F123" s="2">
        <f t="shared" si="6"/>
        <v>49.664429530201346</v>
      </c>
      <c r="G123" s="2"/>
      <c r="H123" s="2"/>
      <c r="I123" s="2"/>
      <c r="J123" s="2"/>
      <c r="L123" s="2"/>
    </row>
    <row r="124" spans="1:22" ht="10.8" customHeight="1" x14ac:dyDescent="0.2">
      <c r="A124" s="1" t="s">
        <v>61</v>
      </c>
      <c r="B124" s="43" t="s">
        <v>15</v>
      </c>
      <c r="C124" s="3">
        <v>306</v>
      </c>
      <c r="D124" s="3"/>
      <c r="E124" s="3">
        <v>157</v>
      </c>
      <c r="F124" s="2">
        <f t="shared" si="6"/>
        <v>51.307189542483655</v>
      </c>
      <c r="G124" s="2"/>
      <c r="H124" s="2"/>
      <c r="I124" s="2"/>
      <c r="J124" s="2"/>
      <c r="L124" s="2"/>
    </row>
    <row r="125" spans="1:22" ht="10.8" customHeight="1" x14ac:dyDescent="0.2">
      <c r="A125" s="1" t="s">
        <v>60</v>
      </c>
      <c r="B125" s="43" t="s">
        <v>14</v>
      </c>
      <c r="C125" s="3">
        <v>205</v>
      </c>
      <c r="D125" s="3"/>
      <c r="E125" s="3">
        <v>52</v>
      </c>
      <c r="F125" s="2">
        <f t="shared" si="6"/>
        <v>25.365853658536587</v>
      </c>
      <c r="G125" s="2"/>
      <c r="H125" s="2"/>
      <c r="I125" s="2"/>
      <c r="J125" s="2"/>
    </row>
    <row r="126" spans="1:22" ht="10.8" thickBot="1" x14ac:dyDescent="0.25">
      <c r="B126" s="5"/>
      <c r="C126" s="5"/>
      <c r="D126" s="5"/>
      <c r="E126" s="5"/>
      <c r="F126" s="5"/>
    </row>
    <row r="128" spans="1:22" x14ac:dyDescent="0.2">
      <c r="B128" s="81" t="s">
        <v>138</v>
      </c>
      <c r="C128" s="81"/>
      <c r="D128" s="81"/>
      <c r="E128" s="81"/>
      <c r="F128" s="81"/>
    </row>
    <row r="129" spans="2:6" ht="15" customHeight="1" x14ac:dyDescent="0.2">
      <c r="B129" s="81" t="s">
        <v>27</v>
      </c>
      <c r="C129" s="81"/>
      <c r="D129" s="81"/>
      <c r="E129" s="81"/>
      <c r="F129" s="81"/>
    </row>
    <row r="130" spans="2:6" ht="39" customHeight="1" x14ac:dyDescent="0.2">
      <c r="B130" s="81" t="s">
        <v>66</v>
      </c>
      <c r="C130" s="81"/>
      <c r="D130" s="81"/>
      <c r="E130" s="81"/>
      <c r="F130" s="81"/>
    </row>
  </sheetData>
  <mergeCells count="9">
    <mergeCell ref="B130:F130"/>
    <mergeCell ref="B129:F129"/>
    <mergeCell ref="B2:F2"/>
    <mergeCell ref="B128:F128"/>
    <mergeCell ref="B1:F1"/>
    <mergeCell ref="B3:F3"/>
    <mergeCell ref="B5:B6"/>
    <mergeCell ref="C5:C6"/>
    <mergeCell ref="E5:F5"/>
  </mergeCells>
  <printOptions horizontalCentered="1"/>
  <pageMargins left="0.39370078740157483" right="0.39370078740157483" top="0.39370078740157483" bottom="0.39370078740157483" header="0.31496062992125984" footer="0.31496062992125984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F410"/>
  <sheetViews>
    <sheetView topLeftCell="B1" workbookViewId="0">
      <selection activeCell="B1" sqref="B1:F1"/>
    </sheetView>
  </sheetViews>
  <sheetFormatPr baseColWidth="10" defaultRowHeight="10.199999999999999" x14ac:dyDescent="0.2"/>
  <cols>
    <col min="1" max="1" width="11.5546875" style="1" hidden="1" customWidth="1"/>
    <col min="2" max="2" width="20.44140625" style="1" customWidth="1"/>
    <col min="3" max="3" width="9.33203125" style="1" customWidth="1"/>
    <col min="4" max="4" width="1.21875" style="1" customWidth="1"/>
    <col min="5" max="5" width="8" style="1" customWidth="1"/>
    <col min="6" max="6" width="8.77734375" style="1" customWidth="1"/>
    <col min="7" max="7" width="6.77734375" style="1" customWidth="1"/>
    <col min="8" max="8" width="11.5546875" style="1"/>
    <col min="9" max="9" width="8.5546875" style="1" bestFit="1" customWidth="1"/>
    <col min="10" max="10" width="8.44140625" style="1" bestFit="1" customWidth="1"/>
    <col min="11" max="12" width="11.5546875" style="1"/>
    <col min="13" max="13" width="34.44140625" style="1" bestFit="1" customWidth="1"/>
    <col min="14" max="14" width="6.33203125" style="1" customWidth="1"/>
    <col min="15" max="15" width="7.6640625" style="1" customWidth="1"/>
    <col min="16" max="16384" width="11.5546875" style="1"/>
  </cols>
  <sheetData>
    <row r="1" spans="1:6" ht="13.8" x14ac:dyDescent="0.2">
      <c r="B1" s="82" t="s">
        <v>141</v>
      </c>
      <c r="C1" s="82"/>
      <c r="D1" s="82"/>
      <c r="E1" s="82"/>
      <c r="F1" s="82"/>
    </row>
    <row r="2" spans="1:6" ht="13.8" x14ac:dyDescent="0.2">
      <c r="B2" s="82" t="s">
        <v>108</v>
      </c>
      <c r="C2" s="82"/>
      <c r="D2" s="82"/>
      <c r="E2" s="82"/>
      <c r="F2" s="82"/>
    </row>
    <row r="3" spans="1:6" ht="50.4" customHeight="1" x14ac:dyDescent="0.2">
      <c r="B3" s="82" t="s">
        <v>165</v>
      </c>
      <c r="C3" s="82"/>
      <c r="D3" s="82"/>
      <c r="E3" s="82"/>
      <c r="F3" s="82"/>
    </row>
    <row r="4" spans="1:6" ht="10.8" thickBot="1" x14ac:dyDescent="0.25">
      <c r="B4" s="5"/>
      <c r="C4" s="5"/>
      <c r="D4" s="5"/>
      <c r="E4" s="5"/>
      <c r="F4" s="5"/>
    </row>
    <row r="5" spans="1:6" ht="15" customHeight="1" x14ac:dyDescent="0.2">
      <c r="B5" s="88" t="s">
        <v>107</v>
      </c>
      <c r="C5" s="90" t="s">
        <v>26</v>
      </c>
      <c r="D5" s="49"/>
      <c r="E5" s="91" t="s">
        <v>22</v>
      </c>
      <c r="F5" s="91"/>
    </row>
    <row r="6" spans="1:6" ht="15" customHeight="1" x14ac:dyDescent="0.2">
      <c r="B6" s="89"/>
      <c r="C6" s="84"/>
      <c r="D6" s="47"/>
      <c r="E6" s="48" t="s">
        <v>24</v>
      </c>
      <c r="F6" s="48" t="s">
        <v>25</v>
      </c>
    </row>
    <row r="7" spans="1:6" x14ac:dyDescent="0.2">
      <c r="B7" s="7"/>
      <c r="C7" s="7"/>
      <c r="D7" s="7"/>
      <c r="E7" s="7"/>
      <c r="F7" s="7"/>
    </row>
    <row r="8" spans="1:6" s="15" customFormat="1" x14ac:dyDescent="0.2">
      <c r="B8" s="45" t="s">
        <v>67</v>
      </c>
      <c r="C8" s="20">
        <f t="shared" ref="C8" si="0">SUM(C9:C16)</f>
        <v>5917</v>
      </c>
      <c r="D8" s="20"/>
      <c r="E8" s="20">
        <f>SUM(E9:E16)</f>
        <v>3207</v>
      </c>
      <c r="F8" s="14">
        <f t="shared" ref="F8" si="1">(E8/C8)*100</f>
        <v>54.199763393611633</v>
      </c>
    </row>
    <row r="9" spans="1:6" ht="10.8" customHeight="1" x14ac:dyDescent="0.2">
      <c r="A9" s="1" t="s">
        <v>8</v>
      </c>
      <c r="B9" s="42" t="s">
        <v>8</v>
      </c>
      <c r="C9" s="3">
        <v>1042</v>
      </c>
      <c r="D9" s="3"/>
      <c r="E9" s="3">
        <f>VLOOKUP($A9,[1]Hoja1!$A$30:$AP$46,3,FALSE)</f>
        <v>592</v>
      </c>
      <c r="F9" s="2">
        <f t="shared" ref="F9:F16" si="2">(E9/C9)*100</f>
        <v>56.813819577735124</v>
      </c>
    </row>
    <row r="10" spans="1:6" ht="10.8" customHeight="1" x14ac:dyDescent="0.2">
      <c r="A10" s="1" t="s">
        <v>7</v>
      </c>
      <c r="B10" s="42" t="s">
        <v>7</v>
      </c>
      <c r="C10" s="3">
        <v>1055</v>
      </c>
      <c r="D10" s="3"/>
      <c r="E10" s="3">
        <f>VLOOKUP($A10,[1]Hoja1!$A$30:$AP$46,3,FALSE)</f>
        <v>760</v>
      </c>
      <c r="F10" s="2">
        <f t="shared" si="2"/>
        <v>72.037914691943129</v>
      </c>
    </row>
    <row r="11" spans="1:6" ht="10.8" customHeight="1" x14ac:dyDescent="0.2">
      <c r="A11" s="1" t="s">
        <v>6</v>
      </c>
      <c r="B11" s="42" t="s">
        <v>6</v>
      </c>
      <c r="C11" s="3">
        <v>796</v>
      </c>
      <c r="D11" s="3"/>
      <c r="E11" s="3">
        <f>VLOOKUP($A11,[1]Hoja1!$A$30:$AP$46,3,FALSE)</f>
        <v>259</v>
      </c>
      <c r="F11" s="2">
        <f t="shared" si="2"/>
        <v>32.537688442211056</v>
      </c>
    </row>
    <row r="12" spans="1:6" ht="10.8" customHeight="1" x14ac:dyDescent="0.2">
      <c r="A12" s="1" t="s">
        <v>5</v>
      </c>
      <c r="B12" s="42" t="s">
        <v>5</v>
      </c>
      <c r="C12" s="3">
        <v>310</v>
      </c>
      <c r="D12" s="3"/>
      <c r="E12" s="3">
        <f>VLOOKUP($A12,[1]Hoja1!$A$30:$AP$46,3,FALSE)</f>
        <v>112</v>
      </c>
      <c r="F12" s="2">
        <f t="shared" si="2"/>
        <v>36.129032258064512</v>
      </c>
    </row>
    <row r="13" spans="1:6" ht="10.8" customHeight="1" x14ac:dyDescent="0.2">
      <c r="A13" s="1" t="s">
        <v>4</v>
      </c>
      <c r="B13" s="42" t="s">
        <v>4</v>
      </c>
      <c r="C13" s="3">
        <v>432</v>
      </c>
      <c r="D13" s="3"/>
      <c r="E13" s="3">
        <f>VLOOKUP($A13,[1]Hoja1!$A$30:$AP$46,3,FALSE)</f>
        <v>232</v>
      </c>
      <c r="F13" s="2">
        <f t="shared" si="2"/>
        <v>53.703703703703709</v>
      </c>
    </row>
    <row r="14" spans="1:6" ht="10.8" customHeight="1" x14ac:dyDescent="0.2">
      <c r="A14" s="1" t="s">
        <v>56</v>
      </c>
      <c r="B14" s="42" t="s">
        <v>2</v>
      </c>
      <c r="C14" s="3">
        <v>990</v>
      </c>
      <c r="D14" s="3"/>
      <c r="E14" s="3">
        <f>VLOOKUP($A14,[1]Hoja1!$A$30:$AP$46,3,FALSE)</f>
        <v>613</v>
      </c>
      <c r="F14" s="2">
        <f t="shared" si="2"/>
        <v>61.919191919191917</v>
      </c>
    </row>
    <row r="15" spans="1:6" ht="10.8" customHeight="1" x14ac:dyDescent="0.2">
      <c r="A15" s="1" t="s">
        <v>57</v>
      </c>
      <c r="B15" s="42" t="s">
        <v>1</v>
      </c>
      <c r="C15" s="3">
        <v>1033</v>
      </c>
      <c r="D15" s="3"/>
      <c r="E15" s="3">
        <f>VLOOKUP($A15,[1]Hoja1!$A$30:$AP$46,3,FALSE)</f>
        <v>601</v>
      </c>
      <c r="F15" s="2">
        <f t="shared" si="2"/>
        <v>58.180058083252661</v>
      </c>
    </row>
    <row r="16" spans="1:6" ht="10.8" customHeight="1" x14ac:dyDescent="0.2">
      <c r="A16" s="1" t="s">
        <v>58</v>
      </c>
      <c r="B16" s="42" t="s">
        <v>0</v>
      </c>
      <c r="C16" s="3">
        <v>259</v>
      </c>
      <c r="D16" s="3"/>
      <c r="E16" s="3">
        <f>VLOOKUP($A16,[1]Hoja1!$A$30:$AP$46,3,FALSE)</f>
        <v>38</v>
      </c>
      <c r="F16" s="2">
        <f t="shared" si="2"/>
        <v>14.671814671814673</v>
      </c>
    </row>
    <row r="17" spans="1:6" ht="10.8" customHeight="1" x14ac:dyDescent="0.2">
      <c r="C17" s="3"/>
      <c r="D17" s="3"/>
      <c r="E17" s="3"/>
      <c r="F17" s="2"/>
    </row>
    <row r="18" spans="1:6" s="15" customFormat="1" x14ac:dyDescent="0.2">
      <c r="B18" s="44" t="s">
        <v>68</v>
      </c>
      <c r="C18" s="20">
        <f t="shared" ref="C18" si="3">SUM(C19:C26)</f>
        <v>5663</v>
      </c>
      <c r="D18" s="20"/>
      <c r="E18" s="20">
        <f>SUM(E19:E26)</f>
        <v>3088</v>
      </c>
      <c r="F18" s="14">
        <f t="shared" ref="F18:F26" si="4">(E18/C18)*100</f>
        <v>54.529401377361822</v>
      </c>
    </row>
    <row r="19" spans="1:6" ht="10.8" customHeight="1" x14ac:dyDescent="0.2">
      <c r="A19" s="1" t="s">
        <v>8</v>
      </c>
      <c r="B19" s="42" t="s">
        <v>8</v>
      </c>
      <c r="C19" s="3">
        <v>905</v>
      </c>
      <c r="D19" s="3"/>
      <c r="E19" s="3">
        <f>VLOOKUP($A19,[1]Hoja1!$A$30:$AP$46,4,FALSE)</f>
        <v>543</v>
      </c>
      <c r="F19" s="2">
        <f t="shared" si="4"/>
        <v>60</v>
      </c>
    </row>
    <row r="20" spans="1:6" ht="10.8" customHeight="1" x14ac:dyDescent="0.2">
      <c r="A20" s="1" t="s">
        <v>7</v>
      </c>
      <c r="B20" s="42" t="s">
        <v>7</v>
      </c>
      <c r="C20" s="3">
        <v>1070</v>
      </c>
      <c r="D20" s="3"/>
      <c r="E20" s="3">
        <f>VLOOKUP($A20,[1]Hoja1!$A$30:$AP$46,4,FALSE)</f>
        <v>841</v>
      </c>
      <c r="F20" s="2">
        <f t="shared" si="4"/>
        <v>78.598130841121488</v>
      </c>
    </row>
    <row r="21" spans="1:6" ht="10.8" customHeight="1" x14ac:dyDescent="0.2">
      <c r="A21" s="1" t="s">
        <v>6</v>
      </c>
      <c r="B21" s="42" t="s">
        <v>6</v>
      </c>
      <c r="C21" s="3">
        <v>804</v>
      </c>
      <c r="D21" s="3"/>
      <c r="E21" s="3">
        <f>VLOOKUP($A21,[1]Hoja1!$A$30:$AP$46,4,FALSE)</f>
        <v>244</v>
      </c>
      <c r="F21" s="2">
        <f t="shared" si="4"/>
        <v>30.348258706467661</v>
      </c>
    </row>
    <row r="22" spans="1:6" ht="10.8" customHeight="1" x14ac:dyDescent="0.2">
      <c r="A22" s="1" t="s">
        <v>5</v>
      </c>
      <c r="B22" s="42" t="s">
        <v>5</v>
      </c>
      <c r="C22" s="3">
        <v>244</v>
      </c>
      <c r="D22" s="3"/>
      <c r="E22" s="3">
        <f>VLOOKUP($A22,[1]Hoja1!$A$30:$AP$46,4,FALSE)</f>
        <v>23</v>
      </c>
      <c r="F22" s="2">
        <f t="shared" si="4"/>
        <v>9.4262295081967213</v>
      </c>
    </row>
    <row r="23" spans="1:6" ht="10.8" customHeight="1" x14ac:dyDescent="0.2">
      <c r="A23" s="1" t="s">
        <v>4</v>
      </c>
      <c r="B23" s="42" t="s">
        <v>4</v>
      </c>
      <c r="C23" s="3">
        <v>453</v>
      </c>
      <c r="D23" s="3"/>
      <c r="E23" s="3">
        <f>VLOOKUP($A23,[1]Hoja1!$A$30:$AP$46,4,FALSE)</f>
        <v>244</v>
      </c>
      <c r="F23" s="2">
        <f t="shared" si="4"/>
        <v>53.863134657836639</v>
      </c>
    </row>
    <row r="24" spans="1:6" ht="10.8" customHeight="1" x14ac:dyDescent="0.2">
      <c r="A24" s="1" t="s">
        <v>56</v>
      </c>
      <c r="B24" s="42" t="s">
        <v>2</v>
      </c>
      <c r="C24" s="3">
        <v>746</v>
      </c>
      <c r="D24" s="3"/>
      <c r="E24" s="3">
        <f>VLOOKUP($A24,[1]Hoja1!$A$30:$AP$46,4,FALSE)</f>
        <v>473</v>
      </c>
      <c r="F24" s="2">
        <f t="shared" si="4"/>
        <v>63.404825737265412</v>
      </c>
    </row>
    <row r="25" spans="1:6" ht="10.8" customHeight="1" x14ac:dyDescent="0.2">
      <c r="A25" s="1" t="s">
        <v>57</v>
      </c>
      <c r="B25" s="42" t="s">
        <v>1</v>
      </c>
      <c r="C25" s="3">
        <v>965</v>
      </c>
      <c r="D25" s="3"/>
      <c r="E25" s="3">
        <f>VLOOKUP($A25,[1]Hoja1!$A$30:$AP$46,4,FALSE)</f>
        <v>561</v>
      </c>
      <c r="F25" s="2">
        <f t="shared" si="4"/>
        <v>58.134715025906736</v>
      </c>
    </row>
    <row r="26" spans="1:6" ht="10.8" customHeight="1" x14ac:dyDescent="0.2">
      <c r="A26" s="1" t="s">
        <v>58</v>
      </c>
      <c r="B26" s="42" t="s">
        <v>0</v>
      </c>
      <c r="C26" s="3">
        <v>476</v>
      </c>
      <c r="D26" s="3"/>
      <c r="E26" s="3">
        <f>VLOOKUP($A26,[1]Hoja1!$A$30:$AP$46,4,FALSE)</f>
        <v>159</v>
      </c>
      <c r="F26" s="2">
        <f t="shared" si="4"/>
        <v>33.403361344537814</v>
      </c>
    </row>
    <row r="27" spans="1:6" ht="10.8" customHeight="1" x14ac:dyDescent="0.2">
      <c r="C27" s="3"/>
      <c r="D27" s="3"/>
      <c r="E27" s="3"/>
      <c r="F27" s="2"/>
    </row>
    <row r="28" spans="1:6" s="15" customFormat="1" x14ac:dyDescent="0.2">
      <c r="B28" s="44" t="s">
        <v>69</v>
      </c>
      <c r="C28" s="20">
        <f t="shared" ref="C28" si="5">SUM(C29:C36)</f>
        <v>5478</v>
      </c>
      <c r="D28" s="20"/>
      <c r="E28" s="20">
        <f>SUM(E29:E36)</f>
        <v>2732</v>
      </c>
      <c r="F28" s="14">
        <f t="shared" ref="F28:F36" si="6">(E28/C28)*100</f>
        <v>49.872216137276375</v>
      </c>
    </row>
    <row r="29" spans="1:6" ht="10.8" customHeight="1" x14ac:dyDescent="0.2">
      <c r="A29" s="1" t="s">
        <v>8</v>
      </c>
      <c r="B29" s="42" t="s">
        <v>8</v>
      </c>
      <c r="C29" s="3">
        <v>956</v>
      </c>
      <c r="D29" s="3"/>
      <c r="E29" s="3">
        <f>VLOOKUP($A29,[1]Hoja1!$A$30:$AP$46,5,FALSE)</f>
        <v>558</v>
      </c>
      <c r="F29" s="2">
        <f t="shared" si="6"/>
        <v>58.36820083682008</v>
      </c>
    </row>
    <row r="30" spans="1:6" ht="10.8" customHeight="1" x14ac:dyDescent="0.2">
      <c r="A30" s="1" t="s">
        <v>7</v>
      </c>
      <c r="B30" s="42" t="s">
        <v>7</v>
      </c>
      <c r="C30" s="3">
        <v>964</v>
      </c>
      <c r="D30" s="3"/>
      <c r="E30" s="3">
        <f>VLOOKUP($A30,[1]Hoja1!$A$30:$AP$46,5,FALSE)</f>
        <v>720</v>
      </c>
      <c r="F30" s="2">
        <f t="shared" si="6"/>
        <v>74.68879668049793</v>
      </c>
    </row>
    <row r="31" spans="1:6" ht="10.8" customHeight="1" x14ac:dyDescent="0.2">
      <c r="A31" s="1" t="s">
        <v>6</v>
      </c>
      <c r="B31" s="42" t="s">
        <v>6</v>
      </c>
      <c r="C31" s="3">
        <v>839</v>
      </c>
      <c r="D31" s="3"/>
      <c r="E31" s="3">
        <f>VLOOKUP($A31,[1]Hoja1!$A$30:$AP$46,5,FALSE)</f>
        <v>260</v>
      </c>
      <c r="F31" s="2">
        <f t="shared" si="6"/>
        <v>30.989272943980929</v>
      </c>
    </row>
    <row r="32" spans="1:6" ht="10.8" customHeight="1" x14ac:dyDescent="0.2">
      <c r="A32" s="1" t="s">
        <v>5</v>
      </c>
      <c r="B32" s="42" t="s">
        <v>5</v>
      </c>
      <c r="C32" s="3">
        <v>388</v>
      </c>
      <c r="D32" s="3"/>
      <c r="E32" s="3">
        <f>VLOOKUP($A32,[1]Hoja1!$A$30:$AP$46,5,FALSE)</f>
        <v>28</v>
      </c>
      <c r="F32" s="2">
        <f t="shared" si="6"/>
        <v>7.216494845360824</v>
      </c>
    </row>
    <row r="33" spans="1:6" ht="10.8" customHeight="1" x14ac:dyDescent="0.2">
      <c r="A33" s="1" t="s">
        <v>4</v>
      </c>
      <c r="B33" s="42" t="s">
        <v>4</v>
      </c>
      <c r="C33" s="3">
        <v>318</v>
      </c>
      <c r="D33" s="3"/>
      <c r="E33" s="3">
        <f>VLOOKUP($A33,[1]Hoja1!$A$30:$AP$46,5,FALSE)</f>
        <v>183</v>
      </c>
      <c r="F33" s="2">
        <f t="shared" si="6"/>
        <v>57.547169811320757</v>
      </c>
    </row>
    <row r="34" spans="1:6" ht="10.8" customHeight="1" x14ac:dyDescent="0.2">
      <c r="A34" s="1" t="s">
        <v>56</v>
      </c>
      <c r="B34" s="42" t="s">
        <v>2</v>
      </c>
      <c r="C34" s="3">
        <v>853</v>
      </c>
      <c r="D34" s="3"/>
      <c r="E34" s="3">
        <f>VLOOKUP($A34,[1]Hoja1!$A$30:$AP$46,5,FALSE)</f>
        <v>425</v>
      </c>
      <c r="F34" s="2">
        <f t="shared" si="6"/>
        <v>49.824150058616645</v>
      </c>
    </row>
    <row r="35" spans="1:6" ht="10.8" customHeight="1" x14ac:dyDescent="0.2">
      <c r="A35" s="1" t="s">
        <v>57</v>
      </c>
      <c r="B35" s="42" t="s">
        <v>1</v>
      </c>
      <c r="C35" s="3">
        <v>948</v>
      </c>
      <c r="D35" s="3"/>
      <c r="E35" s="3">
        <f>VLOOKUP($A35,[1]Hoja1!$A$30:$AP$46,5,FALSE)</f>
        <v>534</v>
      </c>
      <c r="F35" s="2">
        <f t="shared" si="6"/>
        <v>56.329113924050631</v>
      </c>
    </row>
    <row r="36" spans="1:6" ht="10.8" customHeight="1" x14ac:dyDescent="0.2">
      <c r="A36" s="1" t="s">
        <v>58</v>
      </c>
      <c r="B36" s="42" t="s">
        <v>0</v>
      </c>
      <c r="C36" s="3">
        <v>212</v>
      </c>
      <c r="D36" s="3"/>
      <c r="E36" s="3">
        <f>VLOOKUP($A36,[1]Hoja1!$A$30:$AP$46,5,FALSE)</f>
        <v>24</v>
      </c>
      <c r="F36" s="2">
        <f t="shared" si="6"/>
        <v>11.320754716981133</v>
      </c>
    </row>
    <row r="37" spans="1:6" ht="10.8" customHeight="1" x14ac:dyDescent="0.2">
      <c r="C37" s="3"/>
      <c r="D37" s="3"/>
      <c r="E37" s="3"/>
      <c r="F37" s="2"/>
    </row>
    <row r="38" spans="1:6" s="15" customFormat="1" x14ac:dyDescent="0.2">
      <c r="B38" s="44" t="s">
        <v>70</v>
      </c>
      <c r="C38" s="20">
        <f t="shared" ref="C38" si="7">SUM(C39:C46)</f>
        <v>6967</v>
      </c>
      <c r="D38" s="20"/>
      <c r="E38" s="20">
        <f>SUM(E39:E46)</f>
        <v>3500</v>
      </c>
      <c r="F38" s="14">
        <f t="shared" ref="F38:F46" si="8">(E38/C38)*100</f>
        <v>50.236830773647192</v>
      </c>
    </row>
    <row r="39" spans="1:6" ht="10.8" customHeight="1" x14ac:dyDescent="0.2">
      <c r="A39" s="1" t="s">
        <v>8</v>
      </c>
      <c r="B39" s="42" t="s">
        <v>8</v>
      </c>
      <c r="C39" s="3">
        <v>1172</v>
      </c>
      <c r="D39" s="3"/>
      <c r="E39" s="3">
        <f>VLOOKUP($A39,[1]Hoja1!$A$30:$AP$46,6,FALSE)</f>
        <v>531</v>
      </c>
      <c r="F39" s="2">
        <f t="shared" si="8"/>
        <v>45.30716723549488</v>
      </c>
    </row>
    <row r="40" spans="1:6" ht="10.8" customHeight="1" x14ac:dyDescent="0.2">
      <c r="A40" s="1" t="s">
        <v>7</v>
      </c>
      <c r="B40" s="42" t="s">
        <v>7</v>
      </c>
      <c r="C40" s="3">
        <v>1187</v>
      </c>
      <c r="D40" s="3"/>
      <c r="E40" s="3">
        <f>VLOOKUP($A40,[1]Hoja1!$A$30:$AP$46,6,FALSE)</f>
        <v>896</v>
      </c>
      <c r="F40" s="2">
        <f t="shared" si="8"/>
        <v>75.484414490311707</v>
      </c>
    </row>
    <row r="41" spans="1:6" ht="10.8" customHeight="1" x14ac:dyDescent="0.2">
      <c r="A41" s="1" t="s">
        <v>6</v>
      </c>
      <c r="B41" s="42" t="s">
        <v>6</v>
      </c>
      <c r="C41" s="3">
        <v>842</v>
      </c>
      <c r="D41" s="3"/>
      <c r="E41" s="3">
        <f>VLOOKUP($A41,[1]Hoja1!$A$30:$AP$46,6,FALSE)</f>
        <v>334</v>
      </c>
      <c r="F41" s="2">
        <f t="shared" si="8"/>
        <v>39.667458432304038</v>
      </c>
    </row>
    <row r="42" spans="1:6" ht="10.8" customHeight="1" x14ac:dyDescent="0.2">
      <c r="A42" s="1" t="s">
        <v>5</v>
      </c>
      <c r="B42" s="42" t="s">
        <v>5</v>
      </c>
      <c r="C42" s="3">
        <v>309</v>
      </c>
      <c r="D42" s="3"/>
      <c r="E42" s="3">
        <f>VLOOKUP($A42,[1]Hoja1!$A$30:$AP$46,6,FALSE)</f>
        <v>13</v>
      </c>
      <c r="F42" s="2">
        <f t="shared" si="8"/>
        <v>4.2071197411003238</v>
      </c>
    </row>
    <row r="43" spans="1:6" ht="10.8" customHeight="1" x14ac:dyDescent="0.2">
      <c r="A43" s="1" t="s">
        <v>4</v>
      </c>
      <c r="B43" s="42" t="s">
        <v>4</v>
      </c>
      <c r="C43" s="3">
        <v>773</v>
      </c>
      <c r="D43" s="3"/>
      <c r="E43" s="3">
        <f>VLOOKUP($A43,[1]Hoja1!$A$30:$AP$46,6,FALSE)</f>
        <v>358</v>
      </c>
      <c r="F43" s="2">
        <f t="shared" si="8"/>
        <v>46.3130659767141</v>
      </c>
    </row>
    <row r="44" spans="1:6" ht="10.8" customHeight="1" x14ac:dyDescent="0.2">
      <c r="A44" s="1" t="s">
        <v>56</v>
      </c>
      <c r="B44" s="42" t="s">
        <v>2</v>
      </c>
      <c r="C44" s="3">
        <v>1116</v>
      </c>
      <c r="D44" s="3"/>
      <c r="E44" s="3">
        <f>VLOOKUP($A44,[1]Hoja1!$A$30:$AP$46,6,FALSE)</f>
        <v>670</v>
      </c>
      <c r="F44" s="2">
        <f t="shared" si="8"/>
        <v>60.035842293906803</v>
      </c>
    </row>
    <row r="45" spans="1:6" ht="10.8" customHeight="1" x14ac:dyDescent="0.2">
      <c r="A45" s="1" t="s">
        <v>57</v>
      </c>
      <c r="B45" s="42" t="s">
        <v>1</v>
      </c>
      <c r="C45" s="3">
        <v>1074</v>
      </c>
      <c r="D45" s="3"/>
      <c r="E45" s="3">
        <f>VLOOKUP($A45,[1]Hoja1!$A$30:$AP$46,6,FALSE)</f>
        <v>538</v>
      </c>
      <c r="F45" s="2">
        <f t="shared" si="8"/>
        <v>50.093109869646177</v>
      </c>
    </row>
    <row r="46" spans="1:6" ht="10.8" customHeight="1" x14ac:dyDescent="0.2">
      <c r="A46" s="1" t="s">
        <v>58</v>
      </c>
      <c r="B46" s="42" t="s">
        <v>0</v>
      </c>
      <c r="C46" s="3">
        <v>494</v>
      </c>
      <c r="D46" s="3"/>
      <c r="E46" s="3">
        <f>VLOOKUP($A46,[1]Hoja1!$A$30:$AP$46,6,FALSE)</f>
        <v>160</v>
      </c>
      <c r="F46" s="2">
        <f t="shared" si="8"/>
        <v>32.388663967611336</v>
      </c>
    </row>
    <row r="47" spans="1:6" ht="10.8" customHeight="1" x14ac:dyDescent="0.2">
      <c r="C47" s="3"/>
      <c r="D47" s="3"/>
      <c r="E47" s="3"/>
      <c r="F47" s="2"/>
    </row>
    <row r="48" spans="1:6" ht="10.8" customHeight="1" x14ac:dyDescent="0.2">
      <c r="A48" s="15"/>
      <c r="B48" s="44" t="s">
        <v>71</v>
      </c>
      <c r="C48" s="20">
        <f t="shared" ref="C48" si="9">SUM(C49:C56)</f>
        <v>7024</v>
      </c>
      <c r="D48" s="20"/>
      <c r="E48" s="20">
        <f>SUM(E49:E56)</f>
        <v>3411</v>
      </c>
      <c r="F48" s="14">
        <f t="shared" ref="F48:F56" si="10">(E48/C48)*100</f>
        <v>48.562072892938495</v>
      </c>
    </row>
    <row r="49" spans="1:6" ht="10.8" customHeight="1" x14ac:dyDescent="0.2">
      <c r="A49" s="1" t="s">
        <v>8</v>
      </c>
      <c r="B49" s="42" t="s">
        <v>8</v>
      </c>
      <c r="C49" s="3">
        <v>1193</v>
      </c>
      <c r="D49" s="3"/>
      <c r="E49" s="3">
        <f>VLOOKUP($A49,[1]Hoja1!$A$30:$AP$46,7,FALSE)</f>
        <v>646</v>
      </c>
      <c r="F49" s="2">
        <f t="shared" si="10"/>
        <v>54.149203688181061</v>
      </c>
    </row>
    <row r="50" spans="1:6" ht="10.8" customHeight="1" x14ac:dyDescent="0.2">
      <c r="A50" s="1" t="s">
        <v>7</v>
      </c>
      <c r="B50" s="42" t="s">
        <v>7</v>
      </c>
      <c r="C50" s="3">
        <v>1201</v>
      </c>
      <c r="D50" s="3"/>
      <c r="E50" s="3">
        <f>VLOOKUP($A50,[1]Hoja1!$A$30:$AP$46,7,FALSE)</f>
        <v>852</v>
      </c>
      <c r="F50" s="2">
        <f t="shared" si="10"/>
        <v>70.940882597835142</v>
      </c>
    </row>
    <row r="51" spans="1:6" ht="10.8" customHeight="1" x14ac:dyDescent="0.2">
      <c r="A51" s="1" t="s">
        <v>6</v>
      </c>
      <c r="B51" s="42" t="s">
        <v>6</v>
      </c>
      <c r="C51" s="3">
        <v>945</v>
      </c>
      <c r="D51" s="3"/>
      <c r="E51" s="3">
        <f>VLOOKUP($A51,[1]Hoja1!$A$30:$AP$46,7,FALSE)</f>
        <v>347</v>
      </c>
      <c r="F51" s="2">
        <f t="shared" si="10"/>
        <v>36.719576719576722</v>
      </c>
    </row>
    <row r="52" spans="1:6" ht="10.8" customHeight="1" x14ac:dyDescent="0.2">
      <c r="A52" s="1" t="s">
        <v>5</v>
      </c>
      <c r="B52" s="42" t="s">
        <v>5</v>
      </c>
      <c r="C52" s="3">
        <v>318</v>
      </c>
      <c r="D52" s="3"/>
      <c r="E52" s="3">
        <f>VLOOKUP($A52,[1]Hoja1!$A$30:$AP$46,7,FALSE)</f>
        <v>147</v>
      </c>
      <c r="F52" s="2">
        <f t="shared" si="10"/>
        <v>46.226415094339622</v>
      </c>
    </row>
    <row r="53" spans="1:6" ht="10.8" customHeight="1" x14ac:dyDescent="0.2">
      <c r="A53" s="1" t="s">
        <v>4</v>
      </c>
      <c r="B53" s="42" t="s">
        <v>4</v>
      </c>
      <c r="C53" s="3">
        <v>446</v>
      </c>
      <c r="D53" s="3"/>
      <c r="E53" s="3">
        <f>VLOOKUP($A53,[1]Hoja1!$A$30:$AP$46,7,FALSE)</f>
        <v>241</v>
      </c>
      <c r="F53" s="2">
        <f t="shared" si="10"/>
        <v>54.035874439461885</v>
      </c>
    </row>
    <row r="54" spans="1:6" ht="10.8" customHeight="1" x14ac:dyDescent="0.2">
      <c r="A54" s="1" t="s">
        <v>56</v>
      </c>
      <c r="B54" s="42" t="s">
        <v>2</v>
      </c>
      <c r="C54" s="3">
        <v>920</v>
      </c>
      <c r="D54" s="3"/>
      <c r="E54" s="3">
        <f>VLOOKUP($A54,[1]Hoja1!$A$30:$AP$46,7,FALSE)</f>
        <v>488</v>
      </c>
      <c r="F54" s="2">
        <f t="shared" si="10"/>
        <v>53.04347826086957</v>
      </c>
    </row>
    <row r="55" spans="1:6" ht="10.8" customHeight="1" x14ac:dyDescent="0.2">
      <c r="A55" s="1" t="s">
        <v>57</v>
      </c>
      <c r="B55" s="42" t="s">
        <v>1</v>
      </c>
      <c r="C55" s="3">
        <v>1196</v>
      </c>
      <c r="D55" s="3"/>
      <c r="E55" s="3">
        <f>VLOOKUP($A55,[1]Hoja1!$A$30:$AP$46,7,FALSE)</f>
        <v>564</v>
      </c>
      <c r="F55" s="2">
        <f t="shared" si="10"/>
        <v>47.157190635451506</v>
      </c>
    </row>
    <row r="56" spans="1:6" ht="10.8" customHeight="1" x14ac:dyDescent="0.2">
      <c r="A56" s="1" t="s">
        <v>58</v>
      </c>
      <c r="B56" s="42" t="s">
        <v>0</v>
      </c>
      <c r="C56" s="3">
        <v>805</v>
      </c>
      <c r="D56" s="3"/>
      <c r="E56" s="3">
        <f>VLOOKUP($A56,[1]Hoja1!$A$30:$AP$46,7,FALSE)</f>
        <v>126</v>
      </c>
      <c r="F56" s="2">
        <f t="shared" si="10"/>
        <v>15.65217391304348</v>
      </c>
    </row>
    <row r="57" spans="1:6" ht="10.8" customHeight="1" x14ac:dyDescent="0.2">
      <c r="C57" s="3"/>
      <c r="D57" s="3"/>
      <c r="E57" s="3"/>
      <c r="F57" s="2"/>
    </row>
    <row r="58" spans="1:6" ht="10.8" customHeight="1" x14ac:dyDescent="0.2">
      <c r="A58" s="15"/>
      <c r="B58" s="44" t="s">
        <v>72</v>
      </c>
      <c r="C58" s="20">
        <f t="shared" ref="C58" si="11">SUM(C59:C66)</f>
        <v>5598</v>
      </c>
      <c r="D58" s="20"/>
      <c r="E58" s="20">
        <f>SUM(E59:E66)</f>
        <v>2762</v>
      </c>
      <c r="F58" s="14">
        <f t="shared" ref="F58:F66" si="12">(E58/C58)*100</f>
        <v>49.339049660593069</v>
      </c>
    </row>
    <row r="59" spans="1:6" ht="10.8" customHeight="1" x14ac:dyDescent="0.2">
      <c r="A59" s="1" t="s">
        <v>8</v>
      </c>
      <c r="B59" s="42" t="s">
        <v>8</v>
      </c>
      <c r="C59" s="3">
        <v>850</v>
      </c>
      <c r="D59" s="3"/>
      <c r="E59" s="3">
        <f>VLOOKUP($A59,[1]Hoja1!$A$30:$AP$46,8,FALSE)</f>
        <v>364</v>
      </c>
      <c r="F59" s="2">
        <f t="shared" si="12"/>
        <v>42.823529411764703</v>
      </c>
    </row>
    <row r="60" spans="1:6" ht="10.8" customHeight="1" x14ac:dyDescent="0.2">
      <c r="A60" s="1" t="s">
        <v>7</v>
      </c>
      <c r="B60" s="42" t="s">
        <v>7</v>
      </c>
      <c r="C60" s="3">
        <v>1049</v>
      </c>
      <c r="D60" s="3"/>
      <c r="E60" s="3">
        <f>VLOOKUP($A60,[1]Hoja1!$A$30:$AP$46,8,FALSE)</f>
        <v>765</v>
      </c>
      <c r="F60" s="2">
        <f t="shared" si="12"/>
        <v>72.926596758817922</v>
      </c>
    </row>
    <row r="61" spans="1:6" ht="10.8" customHeight="1" x14ac:dyDescent="0.2">
      <c r="A61" s="1" t="s">
        <v>6</v>
      </c>
      <c r="B61" s="42" t="s">
        <v>6</v>
      </c>
      <c r="C61" s="3">
        <v>874</v>
      </c>
      <c r="D61" s="3"/>
      <c r="E61" s="3">
        <f>VLOOKUP($A61,[1]Hoja1!$A$30:$AP$46,8,FALSE)</f>
        <v>451</v>
      </c>
      <c r="F61" s="2">
        <f t="shared" si="12"/>
        <v>51.601830663615559</v>
      </c>
    </row>
    <row r="62" spans="1:6" ht="10.8" customHeight="1" x14ac:dyDescent="0.2">
      <c r="A62" s="1" t="s">
        <v>5</v>
      </c>
      <c r="B62" s="42" t="s">
        <v>5</v>
      </c>
      <c r="C62" s="3">
        <v>316</v>
      </c>
      <c r="D62" s="3"/>
      <c r="E62" s="3">
        <f>VLOOKUP($A62,[1]Hoja1!$A$30:$AP$46,8,FALSE)</f>
        <v>102</v>
      </c>
      <c r="F62" s="2">
        <f t="shared" si="12"/>
        <v>32.278481012658226</v>
      </c>
    </row>
    <row r="63" spans="1:6" ht="10.8" customHeight="1" x14ac:dyDescent="0.2">
      <c r="A63" s="1" t="s">
        <v>4</v>
      </c>
      <c r="B63" s="42" t="s">
        <v>4</v>
      </c>
      <c r="C63" s="3">
        <v>597</v>
      </c>
      <c r="D63" s="3"/>
      <c r="E63" s="3">
        <f>VLOOKUP($A63,[1]Hoja1!$A$30:$AP$46,8,FALSE)</f>
        <v>272</v>
      </c>
      <c r="F63" s="2">
        <f t="shared" si="12"/>
        <v>45.561139028475708</v>
      </c>
    </row>
    <row r="64" spans="1:6" ht="10.8" customHeight="1" x14ac:dyDescent="0.2">
      <c r="A64" s="1" t="s">
        <v>56</v>
      </c>
      <c r="B64" s="42" t="s">
        <v>2</v>
      </c>
      <c r="C64" s="3">
        <v>694</v>
      </c>
      <c r="D64" s="3"/>
      <c r="E64" s="3">
        <f>VLOOKUP($A64,[1]Hoja1!$A$30:$AP$46,8,FALSE)</f>
        <v>444</v>
      </c>
      <c r="F64" s="2">
        <f t="shared" si="12"/>
        <v>63.976945244956774</v>
      </c>
    </row>
    <row r="65" spans="1:6" ht="10.8" customHeight="1" x14ac:dyDescent="0.2">
      <c r="A65" s="1" t="s">
        <v>57</v>
      </c>
      <c r="B65" s="42" t="s">
        <v>1</v>
      </c>
      <c r="C65" s="3">
        <v>893</v>
      </c>
      <c r="D65" s="3"/>
      <c r="E65" s="3">
        <f>VLOOKUP($A65,[1]Hoja1!$A$30:$AP$46,8,FALSE)</f>
        <v>296</v>
      </c>
      <c r="F65" s="2">
        <f t="shared" si="12"/>
        <v>33.146696528555431</v>
      </c>
    </row>
    <row r="66" spans="1:6" ht="10.8" customHeight="1" x14ac:dyDescent="0.2">
      <c r="A66" s="1" t="s">
        <v>58</v>
      </c>
      <c r="B66" s="42" t="s">
        <v>0</v>
      </c>
      <c r="C66" s="3">
        <v>325</v>
      </c>
      <c r="D66" s="3"/>
      <c r="E66" s="3">
        <f>VLOOKUP($A66,[1]Hoja1!$A$30:$AP$46,8,FALSE)</f>
        <v>68</v>
      </c>
      <c r="F66" s="2">
        <f t="shared" si="12"/>
        <v>20.923076923076923</v>
      </c>
    </row>
    <row r="67" spans="1:6" ht="10.8" customHeight="1" x14ac:dyDescent="0.2">
      <c r="C67" s="3"/>
      <c r="D67" s="3"/>
      <c r="E67" s="3"/>
      <c r="F67" s="2"/>
    </row>
    <row r="68" spans="1:6" ht="10.8" customHeight="1" x14ac:dyDescent="0.2">
      <c r="A68" s="15"/>
      <c r="B68" s="44" t="s">
        <v>73</v>
      </c>
      <c r="C68" s="20">
        <f t="shared" ref="C68" si="13">SUM(C69:C76)</f>
        <v>5859</v>
      </c>
      <c r="D68" s="20"/>
      <c r="E68" s="20">
        <f>SUM(E69:E76)</f>
        <v>2880</v>
      </c>
      <c r="F68" s="14">
        <f t="shared" ref="F68:F76" si="14">(E68/C68)*100</f>
        <v>49.155145929339476</v>
      </c>
    </row>
    <row r="69" spans="1:6" ht="10.8" customHeight="1" x14ac:dyDescent="0.2">
      <c r="A69" s="1" t="s">
        <v>8</v>
      </c>
      <c r="B69" s="42" t="s">
        <v>8</v>
      </c>
      <c r="C69" s="3">
        <v>1060</v>
      </c>
      <c r="D69" s="3"/>
      <c r="E69" s="3">
        <f>VLOOKUP($A69,[1]Hoja1!$A$30:$AP$46,9,FALSE)</f>
        <v>488</v>
      </c>
      <c r="F69" s="2">
        <f t="shared" si="14"/>
        <v>46.037735849056602</v>
      </c>
    </row>
    <row r="70" spans="1:6" ht="10.8" customHeight="1" x14ac:dyDescent="0.2">
      <c r="A70" s="1" t="s">
        <v>7</v>
      </c>
      <c r="B70" s="42" t="s">
        <v>7</v>
      </c>
      <c r="C70" s="3">
        <v>1070</v>
      </c>
      <c r="D70" s="3"/>
      <c r="E70" s="3">
        <f>VLOOKUP($A70,[1]Hoja1!$A$30:$AP$46,9,FALSE)</f>
        <v>781</v>
      </c>
      <c r="F70" s="2">
        <f t="shared" si="14"/>
        <v>72.99065420560747</v>
      </c>
    </row>
    <row r="71" spans="1:6" ht="10.8" customHeight="1" x14ac:dyDescent="0.2">
      <c r="A71" s="1" t="s">
        <v>6</v>
      </c>
      <c r="B71" s="42" t="s">
        <v>6</v>
      </c>
      <c r="C71" s="3">
        <v>891</v>
      </c>
      <c r="D71" s="3"/>
      <c r="E71" s="3">
        <f>VLOOKUP($A71,[1]Hoja1!$A$30:$AP$46,9,FALSE)</f>
        <v>107</v>
      </c>
      <c r="F71" s="2">
        <f t="shared" si="14"/>
        <v>12.008978675645341</v>
      </c>
    </row>
    <row r="72" spans="1:6" ht="10.8" customHeight="1" x14ac:dyDescent="0.2">
      <c r="A72" s="1" t="s">
        <v>5</v>
      </c>
      <c r="B72" s="42" t="s">
        <v>5</v>
      </c>
      <c r="C72" s="3">
        <v>288</v>
      </c>
      <c r="D72" s="3"/>
      <c r="E72" s="3">
        <f>VLOOKUP($A72,[1]Hoja1!$A$30:$AP$46,9,FALSE)</f>
        <v>59</v>
      </c>
      <c r="F72" s="2">
        <f t="shared" si="14"/>
        <v>20.486111111111111</v>
      </c>
    </row>
    <row r="73" spans="1:6" ht="10.8" customHeight="1" x14ac:dyDescent="0.2">
      <c r="A73" s="1" t="s">
        <v>4</v>
      </c>
      <c r="B73" s="42" t="s">
        <v>4</v>
      </c>
      <c r="C73" s="3">
        <v>184</v>
      </c>
      <c r="D73" s="3"/>
      <c r="E73" s="3">
        <f>VLOOKUP($A73,[1]Hoja1!$A$30:$AP$46,9,FALSE)</f>
        <v>159</v>
      </c>
      <c r="F73" s="2">
        <f t="shared" si="14"/>
        <v>86.41304347826086</v>
      </c>
    </row>
    <row r="74" spans="1:6" ht="10.8" customHeight="1" x14ac:dyDescent="0.2">
      <c r="A74" s="1" t="s">
        <v>56</v>
      </c>
      <c r="B74" s="42" t="s">
        <v>2</v>
      </c>
      <c r="C74" s="3">
        <v>914</v>
      </c>
      <c r="D74" s="3"/>
      <c r="E74" s="3">
        <f>VLOOKUP($A74,[1]Hoja1!$A$30:$AP$46,9,FALSE)</f>
        <v>572</v>
      </c>
      <c r="F74" s="2">
        <f t="shared" si="14"/>
        <v>62.582056892778994</v>
      </c>
    </row>
    <row r="75" spans="1:6" ht="10.8" customHeight="1" x14ac:dyDescent="0.2">
      <c r="A75" s="1" t="s">
        <v>57</v>
      </c>
      <c r="B75" s="42" t="s">
        <v>1</v>
      </c>
      <c r="C75" s="3">
        <v>1043</v>
      </c>
      <c r="D75" s="3"/>
      <c r="E75" s="3">
        <f>VLOOKUP($A75,[1]Hoja1!$A$30:$AP$46,9,FALSE)</f>
        <v>587</v>
      </c>
      <c r="F75" s="2">
        <f t="shared" si="14"/>
        <v>56.279961649089159</v>
      </c>
    </row>
    <row r="76" spans="1:6" ht="10.8" customHeight="1" x14ac:dyDescent="0.2">
      <c r="A76" s="1" t="s">
        <v>58</v>
      </c>
      <c r="B76" s="42" t="s">
        <v>0</v>
      </c>
      <c r="C76" s="3">
        <v>409</v>
      </c>
      <c r="D76" s="3"/>
      <c r="E76" s="3">
        <f>VLOOKUP($A76,[1]Hoja1!$A$30:$AP$46,9,FALSE)</f>
        <v>127</v>
      </c>
      <c r="F76" s="2">
        <f t="shared" si="14"/>
        <v>31.051344743276282</v>
      </c>
    </row>
    <row r="77" spans="1:6" ht="10.8" customHeight="1" x14ac:dyDescent="0.2">
      <c r="C77" s="3"/>
      <c r="D77" s="3"/>
      <c r="E77" s="3"/>
      <c r="F77" s="2"/>
    </row>
    <row r="78" spans="1:6" ht="10.8" customHeight="1" x14ac:dyDescent="0.2">
      <c r="A78" s="15"/>
      <c r="B78" s="44" t="s">
        <v>74</v>
      </c>
      <c r="C78" s="20">
        <f t="shared" ref="C78" si="15">SUM(C79:C86)</f>
        <v>4332</v>
      </c>
      <c r="D78" s="20"/>
      <c r="E78" s="20">
        <f>SUM(E79:E86)</f>
        <v>1962</v>
      </c>
      <c r="F78" s="14">
        <f t="shared" ref="F78:F86" si="16">(E78/C78)*100</f>
        <v>45.290858725761773</v>
      </c>
    </row>
    <row r="79" spans="1:6" ht="10.8" customHeight="1" x14ac:dyDescent="0.2">
      <c r="A79" s="1" t="s">
        <v>8</v>
      </c>
      <c r="B79" s="42" t="s">
        <v>8</v>
      </c>
      <c r="C79" s="3">
        <v>799</v>
      </c>
      <c r="D79" s="3"/>
      <c r="E79" s="3">
        <f>VLOOKUP($A79,[1]Hoja1!$A$30:$AP$46,10,FALSE)</f>
        <v>328</v>
      </c>
      <c r="F79" s="2">
        <f t="shared" si="16"/>
        <v>41.051314142678343</v>
      </c>
    </row>
    <row r="80" spans="1:6" ht="10.8" customHeight="1" x14ac:dyDescent="0.2">
      <c r="A80" s="1" t="s">
        <v>7</v>
      </c>
      <c r="B80" s="42" t="s">
        <v>7</v>
      </c>
      <c r="C80" s="3">
        <v>803</v>
      </c>
      <c r="D80" s="3"/>
      <c r="E80" s="3">
        <f>VLOOKUP($A80,[1]Hoja1!$A$30:$AP$46,10,FALSE)</f>
        <v>513</v>
      </c>
      <c r="F80" s="2">
        <f t="shared" si="16"/>
        <v>63.885429638854298</v>
      </c>
    </row>
    <row r="81" spans="1:6" ht="10.8" customHeight="1" x14ac:dyDescent="0.2">
      <c r="A81" s="1" t="s">
        <v>6</v>
      </c>
      <c r="B81" s="42" t="s">
        <v>6</v>
      </c>
      <c r="C81" s="3">
        <v>690</v>
      </c>
      <c r="D81" s="3"/>
      <c r="E81" s="3">
        <f>VLOOKUP($A81,[1]Hoja1!$A$30:$AP$46,10,FALSE)</f>
        <v>132</v>
      </c>
      <c r="F81" s="2">
        <f t="shared" si="16"/>
        <v>19.130434782608695</v>
      </c>
    </row>
    <row r="82" spans="1:6" ht="10.8" customHeight="1" x14ac:dyDescent="0.2">
      <c r="A82" s="1" t="s">
        <v>5</v>
      </c>
      <c r="B82" s="42" t="s">
        <v>5</v>
      </c>
      <c r="C82" s="3">
        <v>88</v>
      </c>
      <c r="D82" s="3"/>
      <c r="E82" s="3">
        <f>VLOOKUP($A82,[1]Hoja1!$A$30:$AP$46,10,FALSE)</f>
        <v>9</v>
      </c>
      <c r="F82" s="2">
        <f t="shared" si="16"/>
        <v>10.227272727272728</v>
      </c>
    </row>
    <row r="83" spans="1:6" ht="10.8" customHeight="1" x14ac:dyDescent="0.2">
      <c r="A83" s="1" t="s">
        <v>4</v>
      </c>
      <c r="B83" s="42" t="s">
        <v>4</v>
      </c>
      <c r="C83" s="3">
        <v>289</v>
      </c>
      <c r="D83" s="3"/>
      <c r="E83" s="3">
        <f>VLOOKUP($A83,[1]Hoja1!$A$30:$AP$46,10,FALSE)</f>
        <v>189</v>
      </c>
      <c r="F83" s="2">
        <f t="shared" si="16"/>
        <v>65.397923875432525</v>
      </c>
    </row>
    <row r="84" spans="1:6" ht="10.8" customHeight="1" x14ac:dyDescent="0.2">
      <c r="A84" s="1" t="s">
        <v>56</v>
      </c>
      <c r="B84" s="42" t="s">
        <v>2</v>
      </c>
      <c r="C84" s="3">
        <v>702</v>
      </c>
      <c r="D84" s="3"/>
      <c r="E84" s="3">
        <f>VLOOKUP($A84,[1]Hoja1!$A$30:$AP$46,10,FALSE)</f>
        <v>352</v>
      </c>
      <c r="F84" s="2">
        <f t="shared" si="16"/>
        <v>50.142450142450144</v>
      </c>
    </row>
    <row r="85" spans="1:6" ht="10.8" customHeight="1" x14ac:dyDescent="0.2">
      <c r="A85" s="1" t="s">
        <v>57</v>
      </c>
      <c r="B85" s="42" t="s">
        <v>1</v>
      </c>
      <c r="C85" s="3">
        <v>785</v>
      </c>
      <c r="D85" s="3"/>
      <c r="E85" s="3">
        <f>VLOOKUP($A85,[1]Hoja1!$A$30:$AP$46,10,FALSE)</f>
        <v>378</v>
      </c>
      <c r="F85" s="2">
        <f t="shared" si="16"/>
        <v>48.152866242038215</v>
      </c>
    </row>
    <row r="86" spans="1:6" ht="10.8" customHeight="1" x14ac:dyDescent="0.2">
      <c r="A86" s="1" t="s">
        <v>58</v>
      </c>
      <c r="B86" s="42" t="s">
        <v>0</v>
      </c>
      <c r="C86" s="3">
        <v>176</v>
      </c>
      <c r="D86" s="3"/>
      <c r="E86" s="3">
        <f>VLOOKUP($A86,[1]Hoja1!$A$30:$AP$46,10,FALSE)</f>
        <v>61</v>
      </c>
      <c r="F86" s="2">
        <f t="shared" si="16"/>
        <v>34.659090909090914</v>
      </c>
    </row>
    <row r="87" spans="1:6" x14ac:dyDescent="0.2">
      <c r="C87" s="3"/>
      <c r="D87" s="3"/>
      <c r="E87" s="3"/>
      <c r="F87" s="2"/>
    </row>
    <row r="88" spans="1:6" s="15" customFormat="1" x14ac:dyDescent="0.2">
      <c r="B88" s="44" t="s">
        <v>75</v>
      </c>
      <c r="C88" s="20">
        <f t="shared" ref="C88" si="17">SUM(C89:C96)</f>
        <v>5048</v>
      </c>
      <c r="D88" s="20"/>
      <c r="E88" s="20">
        <f>SUM(E89:E96)</f>
        <v>2809</v>
      </c>
      <c r="F88" s="14">
        <f t="shared" ref="F88:F96" si="18">(E88/C88)*100</f>
        <v>55.645800316957207</v>
      </c>
    </row>
    <row r="89" spans="1:6" ht="10.8" customHeight="1" x14ac:dyDescent="0.2">
      <c r="A89" s="1" t="s">
        <v>8</v>
      </c>
      <c r="B89" s="42" t="s">
        <v>8</v>
      </c>
      <c r="C89" s="3">
        <v>1022</v>
      </c>
      <c r="D89" s="3"/>
      <c r="E89" s="3">
        <f>VLOOKUP($A89,[1]Hoja1!$A$30:$AP$46,11,FALSE)</f>
        <v>480</v>
      </c>
      <c r="F89" s="2">
        <f t="shared" si="18"/>
        <v>46.966731898238748</v>
      </c>
    </row>
    <row r="90" spans="1:6" ht="10.8" customHeight="1" x14ac:dyDescent="0.2">
      <c r="A90" s="1" t="s">
        <v>7</v>
      </c>
      <c r="B90" s="42" t="s">
        <v>7</v>
      </c>
      <c r="C90" s="3">
        <v>1087</v>
      </c>
      <c r="D90" s="3"/>
      <c r="E90" s="3">
        <f>VLOOKUP($A90,[1]Hoja1!$A$30:$AP$46,11,FALSE)</f>
        <v>860</v>
      </c>
      <c r="F90" s="2">
        <f t="shared" si="18"/>
        <v>79.116835326586937</v>
      </c>
    </row>
    <row r="91" spans="1:6" ht="10.8" customHeight="1" x14ac:dyDescent="0.2">
      <c r="A91" s="1" t="s">
        <v>6</v>
      </c>
      <c r="B91" s="42" t="s">
        <v>6</v>
      </c>
      <c r="C91" s="3">
        <v>363</v>
      </c>
      <c r="D91" s="3"/>
      <c r="E91" s="3">
        <f>VLOOKUP($A91,[1]Hoja1!$A$30:$AP$46,11,FALSE)</f>
        <v>104</v>
      </c>
      <c r="F91" s="2">
        <f t="shared" si="18"/>
        <v>28.650137741046834</v>
      </c>
    </row>
    <row r="92" spans="1:6" ht="10.8" customHeight="1" x14ac:dyDescent="0.2">
      <c r="A92" s="1" t="s">
        <v>5</v>
      </c>
      <c r="B92" s="42" t="s">
        <v>5</v>
      </c>
      <c r="C92" s="3">
        <v>518</v>
      </c>
      <c r="D92" s="3"/>
      <c r="E92" s="3">
        <f>VLOOKUP($A92,[1]Hoja1!$A$30:$AP$46,11,FALSE)</f>
        <v>70</v>
      </c>
      <c r="F92" s="2">
        <f t="shared" si="18"/>
        <v>13.513513513513514</v>
      </c>
    </row>
    <row r="93" spans="1:6" ht="10.8" customHeight="1" x14ac:dyDescent="0.2">
      <c r="A93" s="1" t="s">
        <v>4</v>
      </c>
      <c r="B93" s="42" t="s">
        <v>4</v>
      </c>
      <c r="C93" s="3">
        <v>337</v>
      </c>
      <c r="D93" s="3"/>
      <c r="E93" s="3">
        <f>VLOOKUP($A93,[1]Hoja1!$A$30:$AP$46,11,FALSE)</f>
        <v>205</v>
      </c>
      <c r="F93" s="2">
        <f t="shared" si="18"/>
        <v>60.830860534124632</v>
      </c>
    </row>
    <row r="94" spans="1:6" ht="10.8" customHeight="1" x14ac:dyDescent="0.2">
      <c r="A94" s="1" t="s">
        <v>56</v>
      </c>
      <c r="B94" s="42" t="s">
        <v>2</v>
      </c>
      <c r="C94" s="3">
        <v>418</v>
      </c>
      <c r="D94" s="3"/>
      <c r="E94" s="3">
        <f>VLOOKUP($A94,[1]Hoja1!$A$30:$AP$46,11,FALSE)</f>
        <v>570</v>
      </c>
      <c r="F94" s="2">
        <f t="shared" si="18"/>
        <v>136.36363636363635</v>
      </c>
    </row>
    <row r="95" spans="1:6" ht="10.8" customHeight="1" x14ac:dyDescent="0.2">
      <c r="A95" s="1" t="s">
        <v>57</v>
      </c>
      <c r="B95" s="42" t="s">
        <v>1</v>
      </c>
      <c r="C95" s="3">
        <v>994</v>
      </c>
      <c r="D95" s="3"/>
      <c r="E95" s="3">
        <f>VLOOKUP($A95,[1]Hoja1!$A$30:$AP$46,11,FALSE)</f>
        <v>507</v>
      </c>
      <c r="F95" s="2">
        <f t="shared" si="18"/>
        <v>51.006036217303816</v>
      </c>
    </row>
    <row r="96" spans="1:6" ht="10.8" customHeight="1" x14ac:dyDescent="0.2">
      <c r="A96" s="1" t="s">
        <v>58</v>
      </c>
      <c r="B96" s="42" t="s">
        <v>0</v>
      </c>
      <c r="C96" s="3">
        <v>309</v>
      </c>
      <c r="D96" s="3"/>
      <c r="E96" s="3">
        <f>VLOOKUP($A96,[1]Hoja1!$A$30:$AP$46,11,FALSE)</f>
        <v>13</v>
      </c>
      <c r="F96" s="2">
        <f t="shared" si="18"/>
        <v>4.2071197411003238</v>
      </c>
    </row>
    <row r="97" spans="1:6" ht="10.8" customHeight="1" x14ac:dyDescent="0.2">
      <c r="C97" s="3"/>
      <c r="D97" s="3"/>
      <c r="E97" s="3"/>
      <c r="F97" s="2"/>
    </row>
    <row r="98" spans="1:6" s="15" customFormat="1" x14ac:dyDescent="0.2">
      <c r="B98" s="44" t="s">
        <v>76</v>
      </c>
      <c r="C98" s="20">
        <f t="shared" ref="C98" si="19">SUM(C99:C106)</f>
        <v>6907</v>
      </c>
      <c r="D98" s="20"/>
      <c r="E98" s="20">
        <f>SUM(E99:E106)</f>
        <v>2974</v>
      </c>
      <c r="F98" s="14">
        <f t="shared" ref="F98:F106" si="20">(E98/C98)*100</f>
        <v>43.057767482264367</v>
      </c>
    </row>
    <row r="99" spans="1:6" ht="10.8" customHeight="1" x14ac:dyDescent="0.2">
      <c r="A99" s="1" t="s">
        <v>8</v>
      </c>
      <c r="B99" s="42" t="s">
        <v>8</v>
      </c>
      <c r="C99" s="3">
        <v>1120</v>
      </c>
      <c r="D99" s="3"/>
      <c r="E99" s="3">
        <f>VLOOKUP($A99,[1]Hoja1!$A$30:$AP$46,12,FALSE)</f>
        <v>377</v>
      </c>
      <c r="F99" s="2">
        <f t="shared" si="20"/>
        <v>33.660714285714292</v>
      </c>
    </row>
    <row r="100" spans="1:6" ht="10.8" customHeight="1" x14ac:dyDescent="0.2">
      <c r="A100" s="1" t="s">
        <v>7</v>
      </c>
      <c r="B100" s="42" t="s">
        <v>7</v>
      </c>
      <c r="C100" s="3">
        <v>1127</v>
      </c>
      <c r="D100" s="3"/>
      <c r="E100" s="3">
        <f>VLOOKUP($A100,[1]Hoja1!$A$30:$AP$46,12,FALSE)</f>
        <v>783</v>
      </c>
      <c r="F100" s="2">
        <f t="shared" si="20"/>
        <v>69.476486246672593</v>
      </c>
    </row>
    <row r="101" spans="1:6" ht="10.8" customHeight="1" x14ac:dyDescent="0.2">
      <c r="A101" s="1" t="s">
        <v>6</v>
      </c>
      <c r="B101" s="42" t="s">
        <v>6</v>
      </c>
      <c r="C101" s="3">
        <v>888</v>
      </c>
      <c r="D101" s="3"/>
      <c r="E101" s="3">
        <f>VLOOKUP($A101,[1]Hoja1!$A$30:$AP$46,12,FALSE)</f>
        <v>421</v>
      </c>
      <c r="F101" s="2">
        <f t="shared" si="20"/>
        <v>47.409909909909906</v>
      </c>
    </row>
    <row r="102" spans="1:6" ht="10.8" customHeight="1" x14ac:dyDescent="0.2">
      <c r="A102" s="1" t="s">
        <v>5</v>
      </c>
      <c r="B102" s="42" t="s">
        <v>5</v>
      </c>
      <c r="C102" s="3">
        <v>170</v>
      </c>
      <c r="D102" s="3"/>
      <c r="E102" s="3">
        <f>VLOOKUP($A102,[1]Hoja1!$A$30:$AP$46,12,FALSE)</f>
        <v>59</v>
      </c>
      <c r="F102" s="2">
        <f t="shared" si="20"/>
        <v>34.705882352941174</v>
      </c>
    </row>
    <row r="103" spans="1:6" ht="10.8" customHeight="1" x14ac:dyDescent="0.2">
      <c r="A103" s="1" t="s">
        <v>4</v>
      </c>
      <c r="B103" s="42" t="s">
        <v>4</v>
      </c>
      <c r="C103" s="3">
        <v>806</v>
      </c>
      <c r="D103" s="3"/>
      <c r="E103" s="3">
        <f>VLOOKUP($A103,[1]Hoja1!$A$30:$AP$46,12,FALSE)</f>
        <v>335</v>
      </c>
      <c r="F103" s="2">
        <f t="shared" si="20"/>
        <v>41.563275434243174</v>
      </c>
    </row>
    <row r="104" spans="1:6" ht="10.8" customHeight="1" x14ac:dyDescent="0.2">
      <c r="A104" s="1" t="s">
        <v>56</v>
      </c>
      <c r="B104" s="42" t="s">
        <v>2</v>
      </c>
      <c r="C104" s="3">
        <v>1071</v>
      </c>
      <c r="D104" s="3"/>
      <c r="E104" s="3">
        <f>VLOOKUP($A104,[1]Hoja1!$A$30:$AP$46,12,FALSE)</f>
        <v>547</v>
      </c>
      <c r="F104" s="2">
        <f t="shared" si="20"/>
        <v>51.073762838468717</v>
      </c>
    </row>
    <row r="105" spans="1:6" ht="10.8" customHeight="1" x14ac:dyDescent="0.2">
      <c r="A105" s="1" t="s">
        <v>57</v>
      </c>
      <c r="B105" s="42" t="s">
        <v>1</v>
      </c>
      <c r="C105" s="3">
        <v>1102</v>
      </c>
      <c r="D105" s="3"/>
      <c r="E105" s="3">
        <f>VLOOKUP($A105,[1]Hoja1!$A$30:$AP$46,12,FALSE)</f>
        <v>421</v>
      </c>
      <c r="F105" s="2">
        <f t="shared" si="20"/>
        <v>38.203266787658805</v>
      </c>
    </row>
    <row r="106" spans="1:6" ht="10.8" customHeight="1" x14ac:dyDescent="0.2">
      <c r="A106" s="1" t="s">
        <v>58</v>
      </c>
      <c r="B106" s="42" t="s">
        <v>0</v>
      </c>
      <c r="C106" s="3">
        <v>623</v>
      </c>
      <c r="D106" s="3"/>
      <c r="E106" s="3">
        <f>VLOOKUP($A106,[1]Hoja1!$A$30:$AP$46,12,FALSE)</f>
        <v>31</v>
      </c>
      <c r="F106" s="2">
        <f t="shared" si="20"/>
        <v>4.9759229534510432</v>
      </c>
    </row>
    <row r="107" spans="1:6" ht="10.8" customHeight="1" x14ac:dyDescent="0.2">
      <c r="C107" s="3"/>
      <c r="D107" s="3"/>
      <c r="E107" s="3"/>
      <c r="F107" s="2"/>
    </row>
    <row r="108" spans="1:6" s="15" customFormat="1" x14ac:dyDescent="0.2">
      <c r="B108" s="44" t="s">
        <v>77</v>
      </c>
      <c r="C108" s="20">
        <f t="shared" ref="C108" si="21">SUM(C109:C116)</f>
        <v>5046</v>
      </c>
      <c r="D108" s="20"/>
      <c r="E108" s="20">
        <f>SUM(E109:E116)</f>
        <v>2698</v>
      </c>
      <c r="F108" s="14">
        <f t="shared" ref="F108:F116" si="22">(E108/C108)*100</f>
        <v>53.468093539437177</v>
      </c>
    </row>
    <row r="109" spans="1:6" ht="10.8" customHeight="1" x14ac:dyDescent="0.2">
      <c r="A109" s="1" t="s">
        <v>8</v>
      </c>
      <c r="B109" s="42" t="s">
        <v>8</v>
      </c>
      <c r="C109" s="3">
        <v>864</v>
      </c>
      <c r="D109" s="3"/>
      <c r="E109" s="3">
        <f>VLOOKUP($A109,[1]Hoja1!$A$30:$AP$46,13,FALSE)</f>
        <v>405</v>
      </c>
      <c r="F109" s="2">
        <f t="shared" si="22"/>
        <v>46.875</v>
      </c>
    </row>
    <row r="110" spans="1:6" ht="10.8" customHeight="1" x14ac:dyDescent="0.2">
      <c r="A110" s="1" t="s">
        <v>7</v>
      </c>
      <c r="B110" s="42" t="s">
        <v>7</v>
      </c>
      <c r="C110" s="3">
        <v>870</v>
      </c>
      <c r="D110" s="3"/>
      <c r="E110" s="3">
        <f>VLOOKUP($A110,[1]Hoja1!$A$30:$AP$46,13,FALSE)</f>
        <v>672</v>
      </c>
      <c r="F110" s="2">
        <f t="shared" si="22"/>
        <v>77.241379310344826</v>
      </c>
    </row>
    <row r="111" spans="1:6" ht="10.8" customHeight="1" x14ac:dyDescent="0.2">
      <c r="A111" s="1" t="s">
        <v>6</v>
      </c>
      <c r="B111" s="42" t="s">
        <v>6</v>
      </c>
      <c r="C111" s="3">
        <v>480</v>
      </c>
      <c r="D111" s="3"/>
      <c r="E111" s="3">
        <f>VLOOKUP($A111,[1]Hoja1!$A$30:$AP$46,13,FALSE)</f>
        <v>294</v>
      </c>
      <c r="F111" s="2">
        <f t="shared" si="22"/>
        <v>61.250000000000007</v>
      </c>
    </row>
    <row r="112" spans="1:6" ht="10.8" customHeight="1" x14ac:dyDescent="0.2">
      <c r="A112" s="1" t="s">
        <v>5</v>
      </c>
      <c r="B112" s="42" t="s">
        <v>5</v>
      </c>
      <c r="C112" s="3">
        <v>70</v>
      </c>
      <c r="D112" s="3"/>
      <c r="E112" s="3">
        <f>VLOOKUP($A112,[1]Hoja1!$A$30:$AP$46,13,FALSE)</f>
        <v>19</v>
      </c>
      <c r="F112" s="2">
        <f t="shared" si="22"/>
        <v>27.142857142857142</v>
      </c>
    </row>
    <row r="113" spans="1:6" ht="10.8" customHeight="1" x14ac:dyDescent="0.2">
      <c r="A113" s="1" t="s">
        <v>4</v>
      </c>
      <c r="B113" s="42" t="s">
        <v>4</v>
      </c>
      <c r="C113" s="3">
        <v>622</v>
      </c>
      <c r="D113" s="3"/>
      <c r="E113" s="3">
        <f>VLOOKUP($A113,[1]Hoja1!$A$30:$AP$46,13,FALSE)</f>
        <v>247</v>
      </c>
      <c r="F113" s="2">
        <f t="shared" si="22"/>
        <v>39.71061093247588</v>
      </c>
    </row>
    <row r="114" spans="1:6" ht="10.8" customHeight="1" x14ac:dyDescent="0.2">
      <c r="A114" s="1" t="s">
        <v>56</v>
      </c>
      <c r="B114" s="42" t="s">
        <v>2</v>
      </c>
      <c r="C114" s="3">
        <v>851</v>
      </c>
      <c r="D114" s="3"/>
      <c r="E114" s="3">
        <f>VLOOKUP($A114,[1]Hoja1!$A$30:$AP$46,13,FALSE)</f>
        <v>590</v>
      </c>
      <c r="F114" s="2">
        <f t="shared" si="22"/>
        <v>69.330199764982368</v>
      </c>
    </row>
    <row r="115" spans="1:6" ht="10.8" customHeight="1" x14ac:dyDescent="0.2">
      <c r="A115" s="1" t="s">
        <v>57</v>
      </c>
      <c r="B115" s="42" t="s">
        <v>1</v>
      </c>
      <c r="C115" s="3">
        <v>833</v>
      </c>
      <c r="D115" s="3"/>
      <c r="E115" s="3">
        <f>VLOOKUP($A115,[1]Hoja1!$A$30:$AP$46,13,FALSE)</f>
        <v>435</v>
      </c>
      <c r="F115" s="2">
        <f t="shared" si="22"/>
        <v>52.220888355342133</v>
      </c>
    </row>
    <row r="116" spans="1:6" ht="10.8" customHeight="1" x14ac:dyDescent="0.2">
      <c r="A116" s="1" t="s">
        <v>58</v>
      </c>
      <c r="B116" s="42" t="s">
        <v>0</v>
      </c>
      <c r="C116" s="3">
        <v>456</v>
      </c>
      <c r="D116" s="3"/>
      <c r="E116" s="3">
        <f>VLOOKUP($A116,[1]Hoja1!$A$30:$AP$46,13,FALSE)</f>
        <v>36</v>
      </c>
      <c r="F116" s="2">
        <f t="shared" si="22"/>
        <v>7.8947368421052628</v>
      </c>
    </row>
    <row r="117" spans="1:6" ht="10.8" customHeight="1" x14ac:dyDescent="0.2">
      <c r="C117" s="3"/>
      <c r="D117" s="3"/>
      <c r="E117" s="3"/>
      <c r="F117" s="2"/>
    </row>
    <row r="118" spans="1:6" s="15" customFormat="1" x14ac:dyDescent="0.2">
      <c r="B118" s="44" t="s">
        <v>78</v>
      </c>
      <c r="C118" s="20">
        <f t="shared" ref="C118" si="23">SUM(C119:C126)</f>
        <v>8036</v>
      </c>
      <c r="D118" s="20"/>
      <c r="E118" s="20">
        <f>SUM(E119:E126)</f>
        <v>3734</v>
      </c>
      <c r="F118" s="14">
        <f t="shared" ref="F118:F126" si="24">(E118/C118)*100</f>
        <v>46.465903434544551</v>
      </c>
    </row>
    <row r="119" spans="1:6" ht="10.8" customHeight="1" x14ac:dyDescent="0.2">
      <c r="A119" s="1" t="s">
        <v>8</v>
      </c>
      <c r="B119" s="42" t="s">
        <v>8</v>
      </c>
      <c r="C119" s="3">
        <v>1080</v>
      </c>
      <c r="D119" s="3"/>
      <c r="E119" s="3">
        <f>VLOOKUP($A119,[1]Hoja1!$A$30:$AP$46,14,FALSE)</f>
        <v>494</v>
      </c>
      <c r="F119" s="2">
        <f t="shared" si="24"/>
        <v>45.74074074074074</v>
      </c>
    </row>
    <row r="120" spans="1:6" ht="10.8" customHeight="1" x14ac:dyDescent="0.2">
      <c r="A120" s="1" t="s">
        <v>7</v>
      </c>
      <c r="B120" s="42" t="s">
        <v>7</v>
      </c>
      <c r="C120" s="3">
        <v>1313</v>
      </c>
      <c r="D120" s="3"/>
      <c r="E120" s="3">
        <f>VLOOKUP($A120,[1]Hoja1!$A$30:$AP$46,14,FALSE)</f>
        <v>868</v>
      </c>
      <c r="F120" s="2">
        <f t="shared" si="24"/>
        <v>66.108149276466108</v>
      </c>
    </row>
    <row r="121" spans="1:6" ht="10.8" customHeight="1" x14ac:dyDescent="0.2">
      <c r="A121" s="1" t="s">
        <v>6</v>
      </c>
      <c r="B121" s="42" t="s">
        <v>6</v>
      </c>
      <c r="C121" s="3">
        <v>1129</v>
      </c>
      <c r="D121" s="3"/>
      <c r="E121" s="3">
        <f>VLOOKUP($A121,[1]Hoja1!$A$30:$AP$46,14,FALSE)</f>
        <v>513</v>
      </c>
      <c r="F121" s="2">
        <f t="shared" si="24"/>
        <v>45.438441098317092</v>
      </c>
    </row>
    <row r="122" spans="1:6" ht="10.8" customHeight="1" x14ac:dyDescent="0.2">
      <c r="A122" s="1" t="s">
        <v>5</v>
      </c>
      <c r="B122" s="42" t="s">
        <v>5</v>
      </c>
      <c r="C122" s="3">
        <v>261</v>
      </c>
      <c r="D122" s="3"/>
      <c r="E122" s="3">
        <f>VLOOKUP($A122,[1]Hoja1!$A$30:$AP$46,14,FALSE)</f>
        <v>36</v>
      </c>
      <c r="F122" s="2">
        <f t="shared" si="24"/>
        <v>13.793103448275861</v>
      </c>
    </row>
    <row r="123" spans="1:6" ht="10.8" customHeight="1" x14ac:dyDescent="0.2">
      <c r="A123" s="1" t="s">
        <v>4</v>
      </c>
      <c r="B123" s="42" t="s">
        <v>4</v>
      </c>
      <c r="C123" s="3">
        <v>1019</v>
      </c>
      <c r="D123" s="3"/>
      <c r="E123" s="3">
        <f>VLOOKUP($A123,[1]Hoja1!$A$30:$AP$46,14,FALSE)</f>
        <v>574</v>
      </c>
      <c r="F123" s="2">
        <f t="shared" si="24"/>
        <v>56.329735034347394</v>
      </c>
    </row>
    <row r="124" spans="1:6" ht="10.8" customHeight="1" x14ac:dyDescent="0.2">
      <c r="A124" s="1" t="s">
        <v>56</v>
      </c>
      <c r="B124" s="42" t="s">
        <v>2</v>
      </c>
      <c r="C124" s="3">
        <v>1103</v>
      </c>
      <c r="D124" s="3"/>
      <c r="E124" s="3">
        <f>VLOOKUP($A124,[1]Hoja1!$A$30:$AP$46,14,FALSE)</f>
        <v>522</v>
      </c>
      <c r="F124" s="2">
        <f t="shared" si="24"/>
        <v>47.32547597461469</v>
      </c>
    </row>
    <row r="125" spans="1:6" ht="10.8" customHeight="1" x14ac:dyDescent="0.2">
      <c r="A125" s="1" t="s">
        <v>57</v>
      </c>
      <c r="B125" s="42" t="s">
        <v>1</v>
      </c>
      <c r="C125" s="3">
        <v>1203</v>
      </c>
      <c r="D125" s="3"/>
      <c r="E125" s="3">
        <f>VLOOKUP($A125,[1]Hoja1!$A$30:$AP$46,14,FALSE)</f>
        <v>463</v>
      </c>
      <c r="F125" s="2">
        <f t="shared" si="24"/>
        <v>38.487115544472147</v>
      </c>
    </row>
    <row r="126" spans="1:6" ht="10.8" customHeight="1" x14ac:dyDescent="0.2">
      <c r="A126" s="1" t="s">
        <v>58</v>
      </c>
      <c r="B126" s="42" t="s">
        <v>0</v>
      </c>
      <c r="C126" s="3">
        <v>928</v>
      </c>
      <c r="D126" s="3"/>
      <c r="E126" s="3">
        <f>VLOOKUP($A126,[1]Hoja1!$A$30:$AP$46,14,FALSE)</f>
        <v>264</v>
      </c>
      <c r="F126" s="2">
        <f t="shared" si="24"/>
        <v>28.448275862068968</v>
      </c>
    </row>
    <row r="127" spans="1:6" ht="10.8" customHeight="1" x14ac:dyDescent="0.2">
      <c r="C127" s="3"/>
      <c r="D127" s="3"/>
      <c r="E127" s="3"/>
      <c r="F127" s="2"/>
    </row>
    <row r="128" spans="1:6" ht="10.8" customHeight="1" x14ac:dyDescent="0.2">
      <c r="A128" s="15"/>
      <c r="B128" s="44" t="s">
        <v>79</v>
      </c>
      <c r="C128" s="20">
        <f t="shared" ref="C128" si="25">SUM(C129:C136)</f>
        <v>4423</v>
      </c>
      <c r="D128" s="20"/>
      <c r="E128" s="20">
        <f>SUM(E129:E136)</f>
        <v>2211</v>
      </c>
      <c r="F128" s="14">
        <f t="shared" ref="F128:F136" si="26">(E128/C128)*100</f>
        <v>49.988695455573136</v>
      </c>
    </row>
    <row r="129" spans="1:6" ht="10.8" customHeight="1" x14ac:dyDescent="0.2">
      <c r="A129" s="1" t="s">
        <v>8</v>
      </c>
      <c r="B129" s="42" t="s">
        <v>8</v>
      </c>
      <c r="C129" s="3">
        <v>672</v>
      </c>
      <c r="D129" s="3"/>
      <c r="E129" s="3">
        <f>VLOOKUP($A129,[1]Hoja1!$A$30:$AP$46,15,FALSE)</f>
        <v>391</v>
      </c>
      <c r="F129" s="2">
        <f t="shared" si="26"/>
        <v>58.18452380952381</v>
      </c>
    </row>
    <row r="130" spans="1:6" ht="10.8" customHeight="1" x14ac:dyDescent="0.2">
      <c r="A130" s="1" t="s">
        <v>7</v>
      </c>
      <c r="B130" s="42" t="s">
        <v>7</v>
      </c>
      <c r="C130" s="3">
        <v>807</v>
      </c>
      <c r="D130" s="3"/>
      <c r="E130" s="3">
        <f>VLOOKUP($A130,[1]Hoja1!$A$30:$AP$46,15,FALSE)</f>
        <v>570</v>
      </c>
      <c r="F130" s="2">
        <f t="shared" si="26"/>
        <v>70.631970260223056</v>
      </c>
    </row>
    <row r="131" spans="1:6" ht="10.8" customHeight="1" x14ac:dyDescent="0.2">
      <c r="A131" s="1" t="s">
        <v>6</v>
      </c>
      <c r="B131" s="42" t="s">
        <v>6</v>
      </c>
      <c r="C131" s="3">
        <v>440</v>
      </c>
      <c r="D131" s="3"/>
      <c r="E131" s="3">
        <f>VLOOKUP($A131,[1]Hoja1!$A$30:$AP$46,15,FALSE)</f>
        <v>208</v>
      </c>
      <c r="F131" s="2">
        <f t="shared" si="26"/>
        <v>47.272727272727273</v>
      </c>
    </row>
    <row r="132" spans="1:6" ht="10.8" customHeight="1" x14ac:dyDescent="0.2">
      <c r="A132" s="1" t="s">
        <v>5</v>
      </c>
      <c r="B132" s="42" t="s">
        <v>5</v>
      </c>
      <c r="C132" s="3">
        <v>136</v>
      </c>
      <c r="D132" s="3"/>
      <c r="E132" s="3">
        <f>VLOOKUP($A132,[1]Hoja1!$A$30:$AP$46,15,FALSE)</f>
        <v>13</v>
      </c>
      <c r="F132" s="2">
        <f t="shared" si="26"/>
        <v>9.5588235294117645</v>
      </c>
    </row>
    <row r="133" spans="1:6" ht="10.8" customHeight="1" x14ac:dyDescent="0.2">
      <c r="A133" s="1" t="s">
        <v>4</v>
      </c>
      <c r="B133" s="42" t="s">
        <v>4</v>
      </c>
      <c r="C133" s="3">
        <v>432</v>
      </c>
      <c r="D133" s="3"/>
      <c r="E133" s="3">
        <f>VLOOKUP($A133,[1]Hoja1!$A$30:$AP$46,15,FALSE)</f>
        <v>174</v>
      </c>
      <c r="F133" s="2">
        <f t="shared" si="26"/>
        <v>40.277777777777779</v>
      </c>
    </row>
    <row r="134" spans="1:6" ht="10.8" customHeight="1" x14ac:dyDescent="0.2">
      <c r="A134" s="1" t="s">
        <v>56</v>
      </c>
      <c r="B134" s="42" t="s">
        <v>2</v>
      </c>
      <c r="C134" s="3">
        <v>778</v>
      </c>
      <c r="D134" s="3"/>
      <c r="E134" s="3">
        <f>VLOOKUP($A134,[1]Hoja1!$A$30:$AP$46,15,FALSE)</f>
        <v>457</v>
      </c>
      <c r="F134" s="2">
        <f t="shared" si="26"/>
        <v>58.740359897172233</v>
      </c>
    </row>
    <row r="135" spans="1:6" ht="10.8" customHeight="1" x14ac:dyDescent="0.2">
      <c r="A135" s="1" t="s">
        <v>57</v>
      </c>
      <c r="B135" s="42" t="s">
        <v>1</v>
      </c>
      <c r="C135" s="3">
        <v>802</v>
      </c>
      <c r="D135" s="3"/>
      <c r="E135" s="3">
        <f>VLOOKUP($A135,[1]Hoja1!$A$30:$AP$46,15,FALSE)</f>
        <v>368</v>
      </c>
      <c r="F135" s="2">
        <f t="shared" si="26"/>
        <v>45.885286783042396</v>
      </c>
    </row>
    <row r="136" spans="1:6" ht="10.8" customHeight="1" x14ac:dyDescent="0.2">
      <c r="A136" s="1" t="s">
        <v>58</v>
      </c>
      <c r="B136" s="42" t="s">
        <v>0</v>
      </c>
      <c r="C136" s="3">
        <v>356</v>
      </c>
      <c r="D136" s="3"/>
      <c r="E136" s="3">
        <f>VLOOKUP($A136,[1]Hoja1!$A$30:$AP$46,15,FALSE)</f>
        <v>30</v>
      </c>
      <c r="F136" s="2">
        <f t="shared" si="26"/>
        <v>8.4269662921348321</v>
      </c>
    </row>
    <row r="137" spans="1:6" ht="10.8" customHeight="1" x14ac:dyDescent="0.2">
      <c r="C137" s="3"/>
      <c r="D137" s="3"/>
      <c r="E137" s="3"/>
      <c r="F137" s="2"/>
    </row>
    <row r="138" spans="1:6" ht="10.8" customHeight="1" x14ac:dyDescent="0.2">
      <c r="A138" s="15"/>
      <c r="B138" s="44" t="s">
        <v>80</v>
      </c>
      <c r="C138" s="20">
        <f t="shared" ref="C138" si="27">SUM(C139:C146)</f>
        <v>5208</v>
      </c>
      <c r="D138" s="20"/>
      <c r="E138" s="20">
        <f>SUM(E139:E146)</f>
        <v>2784</v>
      </c>
      <c r="F138" s="14">
        <f t="shared" ref="F138:F146" si="28">(E138/C138)*100</f>
        <v>53.456221198156683</v>
      </c>
    </row>
    <row r="139" spans="1:6" ht="10.8" customHeight="1" x14ac:dyDescent="0.2">
      <c r="A139" s="1" t="s">
        <v>8</v>
      </c>
      <c r="B139" s="42" t="s">
        <v>8</v>
      </c>
      <c r="C139" s="3">
        <v>925</v>
      </c>
      <c r="D139" s="3"/>
      <c r="E139" s="3">
        <f>VLOOKUP($A139,[1]Hoja1!$A$30:$AP$46,16,FALSE)</f>
        <v>524</v>
      </c>
      <c r="F139" s="2">
        <f t="shared" si="28"/>
        <v>56.648648648648646</v>
      </c>
    </row>
    <row r="140" spans="1:6" ht="10.8" customHeight="1" x14ac:dyDescent="0.2">
      <c r="A140" s="1" t="s">
        <v>7</v>
      </c>
      <c r="B140" s="42" t="s">
        <v>7</v>
      </c>
      <c r="C140" s="3">
        <v>878</v>
      </c>
      <c r="D140" s="3"/>
      <c r="E140" s="3">
        <f>VLOOKUP($A140,[1]Hoja1!$A$30:$AP$46,16,FALSE)</f>
        <v>654</v>
      </c>
      <c r="F140" s="2">
        <f t="shared" si="28"/>
        <v>74.487471526195904</v>
      </c>
    </row>
    <row r="141" spans="1:6" ht="10.8" customHeight="1" x14ac:dyDescent="0.2">
      <c r="A141" s="1" t="s">
        <v>6</v>
      </c>
      <c r="B141" s="42" t="s">
        <v>6</v>
      </c>
      <c r="C141" s="3">
        <v>778</v>
      </c>
      <c r="D141" s="3"/>
      <c r="E141" s="3">
        <f>VLOOKUP($A141,[1]Hoja1!$A$30:$AP$46,16,FALSE)</f>
        <v>269</v>
      </c>
      <c r="F141" s="2">
        <f t="shared" si="28"/>
        <v>34.575835475578401</v>
      </c>
    </row>
    <row r="142" spans="1:6" ht="10.8" customHeight="1" x14ac:dyDescent="0.2">
      <c r="A142" s="1" t="s">
        <v>5</v>
      </c>
      <c r="B142" s="42" t="s">
        <v>5</v>
      </c>
      <c r="C142" s="3">
        <v>374</v>
      </c>
      <c r="D142" s="3"/>
      <c r="E142" s="3">
        <f>VLOOKUP($A142,[1]Hoja1!$A$30:$AP$46,16,FALSE)</f>
        <v>130</v>
      </c>
      <c r="F142" s="2">
        <f t="shared" si="28"/>
        <v>34.759358288770052</v>
      </c>
    </row>
    <row r="143" spans="1:6" ht="10.8" customHeight="1" x14ac:dyDescent="0.2">
      <c r="A143" s="1" t="s">
        <v>4</v>
      </c>
      <c r="B143" s="42" t="s">
        <v>4</v>
      </c>
      <c r="C143" s="3">
        <v>275</v>
      </c>
      <c r="D143" s="3"/>
      <c r="E143" s="3">
        <f>VLOOKUP($A143,[1]Hoja1!$A$30:$AP$46,16,FALSE)</f>
        <v>187</v>
      </c>
      <c r="F143" s="2">
        <f t="shared" si="28"/>
        <v>68</v>
      </c>
    </row>
    <row r="144" spans="1:6" ht="10.8" customHeight="1" x14ac:dyDescent="0.2">
      <c r="A144" s="1" t="s">
        <v>56</v>
      </c>
      <c r="B144" s="42" t="s">
        <v>2</v>
      </c>
      <c r="C144" s="3">
        <v>831</v>
      </c>
      <c r="D144" s="3"/>
      <c r="E144" s="3">
        <f>VLOOKUP($A144,[1]Hoja1!$A$30:$AP$46,16,FALSE)</f>
        <v>455</v>
      </c>
      <c r="F144" s="2">
        <f t="shared" si="28"/>
        <v>54.753309265944651</v>
      </c>
    </row>
    <row r="145" spans="1:6" ht="10.8" customHeight="1" x14ac:dyDescent="0.2">
      <c r="A145" s="1" t="s">
        <v>57</v>
      </c>
      <c r="B145" s="42" t="s">
        <v>1</v>
      </c>
      <c r="C145" s="3">
        <v>861</v>
      </c>
      <c r="D145" s="3"/>
      <c r="E145" s="3">
        <f>VLOOKUP($A145,[1]Hoja1!$A$30:$AP$46,16,FALSE)</f>
        <v>392</v>
      </c>
      <c r="F145" s="2">
        <f t="shared" si="28"/>
        <v>45.528455284552841</v>
      </c>
    </row>
    <row r="146" spans="1:6" ht="10.8" customHeight="1" x14ac:dyDescent="0.2">
      <c r="A146" s="1" t="s">
        <v>58</v>
      </c>
      <c r="B146" s="42" t="s">
        <v>0</v>
      </c>
      <c r="C146" s="3">
        <v>286</v>
      </c>
      <c r="D146" s="3"/>
      <c r="E146" s="3">
        <f>VLOOKUP($A146,[1]Hoja1!$A$30:$AP$46,16,FALSE)</f>
        <v>173</v>
      </c>
      <c r="F146" s="2">
        <f t="shared" si="28"/>
        <v>60.489510489510486</v>
      </c>
    </row>
    <row r="147" spans="1:6" ht="10.8" customHeight="1" x14ac:dyDescent="0.2">
      <c r="C147" s="3"/>
      <c r="D147" s="3"/>
      <c r="E147" s="3"/>
      <c r="F147" s="2"/>
    </row>
    <row r="148" spans="1:6" ht="10.8" customHeight="1" x14ac:dyDescent="0.2">
      <c r="A148" s="15"/>
      <c r="B148" s="44" t="s">
        <v>81</v>
      </c>
      <c r="C148" s="20">
        <f t="shared" ref="C148" si="29">SUM(C149:C156)</f>
        <v>4222</v>
      </c>
      <c r="D148" s="20"/>
      <c r="E148" s="20">
        <f>SUM(E149:E156)</f>
        <v>2289</v>
      </c>
      <c r="F148" s="14">
        <f t="shared" ref="F148:F156" si="30">(E148/C148)*100</f>
        <v>54.216011369019427</v>
      </c>
    </row>
    <row r="149" spans="1:6" ht="10.8" customHeight="1" x14ac:dyDescent="0.2">
      <c r="A149" s="1" t="s">
        <v>8</v>
      </c>
      <c r="B149" s="42" t="s">
        <v>8</v>
      </c>
      <c r="C149" s="3">
        <v>890</v>
      </c>
      <c r="D149" s="3"/>
      <c r="E149" s="3">
        <f>VLOOKUP($A149,[1]Hoja1!$A$30:$AP$46,17,FALSE)</f>
        <v>497</v>
      </c>
      <c r="F149" s="2">
        <f t="shared" si="30"/>
        <v>55.842696629213485</v>
      </c>
    </row>
    <row r="150" spans="1:6" ht="10.8" customHeight="1" x14ac:dyDescent="0.2">
      <c r="A150" s="1" t="s">
        <v>7</v>
      </c>
      <c r="B150" s="42" t="s">
        <v>7</v>
      </c>
      <c r="C150" s="3">
        <v>906</v>
      </c>
      <c r="D150" s="3"/>
      <c r="E150" s="3">
        <f>VLOOKUP($A150,[1]Hoja1!$A$30:$AP$46,17,FALSE)</f>
        <v>610</v>
      </c>
      <c r="F150" s="2">
        <f t="shared" si="30"/>
        <v>67.328918322295806</v>
      </c>
    </row>
    <row r="151" spans="1:6" ht="10.8" customHeight="1" x14ac:dyDescent="0.2">
      <c r="A151" s="1" t="s">
        <v>6</v>
      </c>
      <c r="B151" s="42" t="s">
        <v>6</v>
      </c>
      <c r="C151" s="3">
        <v>407</v>
      </c>
      <c r="D151" s="3"/>
      <c r="E151" s="3">
        <f>VLOOKUP($A151,[1]Hoja1!$A$30:$AP$46,17,FALSE)</f>
        <v>231</v>
      </c>
      <c r="F151" s="2">
        <f t="shared" si="30"/>
        <v>56.756756756756758</v>
      </c>
    </row>
    <row r="152" spans="1:6" ht="10.8" customHeight="1" x14ac:dyDescent="0.2">
      <c r="A152" s="1" t="s">
        <v>5</v>
      </c>
      <c r="B152" s="42" t="s">
        <v>5</v>
      </c>
      <c r="C152" s="3">
        <v>75</v>
      </c>
      <c r="D152" s="3"/>
      <c r="E152" s="3">
        <f>VLOOKUP($A152,[1]Hoja1!$A$30:$AP$46,17,FALSE)</f>
        <v>18</v>
      </c>
      <c r="F152" s="2">
        <f t="shared" si="30"/>
        <v>24</v>
      </c>
    </row>
    <row r="153" spans="1:6" ht="10.8" customHeight="1" x14ac:dyDescent="0.2">
      <c r="A153" s="1" t="s">
        <v>4</v>
      </c>
      <c r="B153" s="42" t="s">
        <v>4</v>
      </c>
      <c r="C153" s="3">
        <v>168</v>
      </c>
      <c r="D153" s="3"/>
      <c r="E153" s="3">
        <f>VLOOKUP($A153,[1]Hoja1!$A$30:$AP$46,17,FALSE)</f>
        <v>105</v>
      </c>
      <c r="F153" s="2">
        <f t="shared" si="30"/>
        <v>62.5</v>
      </c>
    </row>
    <row r="154" spans="1:6" ht="10.8" customHeight="1" x14ac:dyDescent="0.2">
      <c r="A154" s="1" t="s">
        <v>56</v>
      </c>
      <c r="B154" s="42" t="s">
        <v>2</v>
      </c>
      <c r="C154" s="3">
        <v>673</v>
      </c>
      <c r="D154" s="3"/>
      <c r="E154" s="3">
        <f>VLOOKUP($A154,[1]Hoja1!$A$30:$AP$46,17,FALSE)</f>
        <v>396</v>
      </c>
      <c r="F154" s="2">
        <f t="shared" si="30"/>
        <v>58.841010401188711</v>
      </c>
    </row>
    <row r="155" spans="1:6" ht="10.8" customHeight="1" x14ac:dyDescent="0.2">
      <c r="A155" s="1" t="s">
        <v>57</v>
      </c>
      <c r="B155" s="42" t="s">
        <v>1</v>
      </c>
      <c r="C155" s="3">
        <v>851</v>
      </c>
      <c r="D155" s="3"/>
      <c r="E155" s="3">
        <f>VLOOKUP($A155,[1]Hoja1!$A$30:$AP$46,17,FALSE)</f>
        <v>399</v>
      </c>
      <c r="F155" s="2">
        <f t="shared" si="30"/>
        <v>46.886016451233843</v>
      </c>
    </row>
    <row r="156" spans="1:6" ht="10.8" customHeight="1" x14ac:dyDescent="0.2">
      <c r="A156" s="1" t="s">
        <v>58</v>
      </c>
      <c r="B156" s="42" t="s">
        <v>0</v>
      </c>
      <c r="C156" s="3">
        <v>252</v>
      </c>
      <c r="D156" s="3"/>
      <c r="E156" s="3">
        <f>VLOOKUP($A156,[1]Hoja1!$A$30:$AP$46,17,FALSE)</f>
        <v>33</v>
      </c>
      <c r="F156" s="2">
        <f t="shared" si="30"/>
        <v>13.095238095238097</v>
      </c>
    </row>
    <row r="157" spans="1:6" ht="10.8" customHeight="1" x14ac:dyDescent="0.2">
      <c r="C157" s="3"/>
      <c r="D157" s="3"/>
      <c r="E157" s="3"/>
      <c r="F157" s="2"/>
    </row>
    <row r="158" spans="1:6" ht="10.8" customHeight="1" x14ac:dyDescent="0.2">
      <c r="A158" s="15"/>
      <c r="B158" s="44" t="s">
        <v>82</v>
      </c>
      <c r="C158" s="20">
        <f t="shared" ref="C158" si="31">SUM(C159:C166)</f>
        <v>5929</v>
      </c>
      <c r="D158" s="20"/>
      <c r="E158" s="20">
        <f>SUM(E159:E166)</f>
        <v>2829</v>
      </c>
      <c r="F158" s="14">
        <f t="shared" ref="F158:F166" si="32">(E158/C158)*100</f>
        <v>47.714623039298367</v>
      </c>
    </row>
    <row r="159" spans="1:6" ht="10.8" customHeight="1" x14ac:dyDescent="0.2">
      <c r="A159" s="1" t="s">
        <v>8</v>
      </c>
      <c r="B159" s="42" t="s">
        <v>8</v>
      </c>
      <c r="C159" s="3">
        <v>972</v>
      </c>
      <c r="D159" s="3"/>
      <c r="E159" s="3">
        <f>VLOOKUP($A159,[1]Hoja1!$A$30:$AP$46,18,FALSE)</f>
        <v>392</v>
      </c>
      <c r="F159" s="2">
        <f t="shared" si="32"/>
        <v>40.329218106995881</v>
      </c>
    </row>
    <row r="160" spans="1:6" ht="10.8" customHeight="1" x14ac:dyDescent="0.2">
      <c r="A160" s="1" t="s">
        <v>7</v>
      </c>
      <c r="B160" s="42" t="s">
        <v>7</v>
      </c>
      <c r="C160" s="3">
        <v>992</v>
      </c>
      <c r="D160" s="3"/>
      <c r="E160" s="3">
        <f>VLOOKUP($A160,[1]Hoja1!$A$30:$AP$46,18,FALSE)</f>
        <v>653</v>
      </c>
      <c r="F160" s="2">
        <f t="shared" si="32"/>
        <v>65.826612903225808</v>
      </c>
    </row>
    <row r="161" spans="1:6" ht="10.8" customHeight="1" x14ac:dyDescent="0.2">
      <c r="A161" s="1" t="s">
        <v>6</v>
      </c>
      <c r="B161" s="42" t="s">
        <v>6</v>
      </c>
      <c r="C161" s="3">
        <v>763</v>
      </c>
      <c r="D161" s="3"/>
      <c r="E161" s="3">
        <f>VLOOKUP($A161,[1]Hoja1!$A$30:$AP$46,18,FALSE)</f>
        <v>353</v>
      </c>
      <c r="F161" s="2">
        <f t="shared" si="32"/>
        <v>46.264744429882043</v>
      </c>
    </row>
    <row r="162" spans="1:6" ht="10.8" customHeight="1" x14ac:dyDescent="0.2">
      <c r="A162" s="1" t="s">
        <v>5</v>
      </c>
      <c r="B162" s="42" t="s">
        <v>5</v>
      </c>
      <c r="C162" s="3">
        <v>175</v>
      </c>
      <c r="D162" s="3"/>
      <c r="E162" s="3">
        <f>VLOOKUP($A162,[1]Hoja1!$A$30:$AP$46,18,FALSE)</f>
        <v>18</v>
      </c>
      <c r="F162" s="2">
        <f t="shared" si="32"/>
        <v>10.285714285714285</v>
      </c>
    </row>
    <row r="163" spans="1:6" ht="10.8" customHeight="1" x14ac:dyDescent="0.2">
      <c r="A163" s="1" t="s">
        <v>4</v>
      </c>
      <c r="B163" s="42" t="s">
        <v>4</v>
      </c>
      <c r="C163" s="3">
        <v>551</v>
      </c>
      <c r="D163" s="3"/>
      <c r="E163" s="3">
        <f>VLOOKUP($A163,[1]Hoja1!$A$30:$AP$46,18,FALSE)</f>
        <v>265</v>
      </c>
      <c r="F163" s="2">
        <f t="shared" si="32"/>
        <v>48.094373865698728</v>
      </c>
    </row>
    <row r="164" spans="1:6" ht="10.8" customHeight="1" x14ac:dyDescent="0.2">
      <c r="A164" s="1" t="s">
        <v>56</v>
      </c>
      <c r="B164" s="42" t="s">
        <v>2</v>
      </c>
      <c r="C164" s="3">
        <v>984</v>
      </c>
      <c r="D164" s="3"/>
      <c r="E164" s="3">
        <f>VLOOKUP($A164,[1]Hoja1!$A$30:$AP$46,18,FALSE)</f>
        <v>562</v>
      </c>
      <c r="F164" s="2">
        <f t="shared" si="32"/>
        <v>57.113821138211385</v>
      </c>
    </row>
    <row r="165" spans="1:6" ht="10.8" customHeight="1" x14ac:dyDescent="0.2">
      <c r="A165" s="1" t="s">
        <v>57</v>
      </c>
      <c r="B165" s="42" t="s">
        <v>1</v>
      </c>
      <c r="C165" s="3">
        <v>992</v>
      </c>
      <c r="D165" s="3"/>
      <c r="E165" s="3">
        <f>VLOOKUP($A165,[1]Hoja1!$A$30:$AP$46,18,FALSE)</f>
        <v>472</v>
      </c>
      <c r="F165" s="2">
        <f t="shared" si="32"/>
        <v>47.580645161290327</v>
      </c>
    </row>
    <row r="166" spans="1:6" ht="10.8" customHeight="1" x14ac:dyDescent="0.2">
      <c r="A166" s="1" t="s">
        <v>58</v>
      </c>
      <c r="B166" s="42" t="s">
        <v>0</v>
      </c>
      <c r="C166" s="3">
        <v>500</v>
      </c>
      <c r="D166" s="3"/>
      <c r="E166" s="3">
        <f>VLOOKUP($A166,[1]Hoja1!$A$30:$AP$46,18,FALSE)</f>
        <v>114</v>
      </c>
      <c r="F166" s="2">
        <f t="shared" si="32"/>
        <v>22.8</v>
      </c>
    </row>
    <row r="168" spans="1:6" s="15" customFormat="1" x14ac:dyDescent="0.2">
      <c r="B168" s="44" t="s">
        <v>83</v>
      </c>
      <c r="C168" s="20">
        <f t="shared" ref="C168" si="33">SUM(C169:C176)</f>
        <v>5272</v>
      </c>
      <c r="D168" s="20"/>
      <c r="E168" s="20">
        <f>SUM(E169:E176)</f>
        <v>2345</v>
      </c>
      <c r="F168" s="14">
        <f t="shared" ref="F168:F176" si="34">(E168/C168)*100</f>
        <v>44.480273141122915</v>
      </c>
    </row>
    <row r="169" spans="1:6" ht="10.8" customHeight="1" x14ac:dyDescent="0.2">
      <c r="A169" s="1" t="s">
        <v>8</v>
      </c>
      <c r="B169" s="42" t="s">
        <v>8</v>
      </c>
      <c r="C169" s="3">
        <v>722</v>
      </c>
      <c r="D169" s="3"/>
      <c r="E169" s="3">
        <f>VLOOKUP($A169,[1]Hoja1!$A$30:$AP$46,19,FALSE)</f>
        <v>335</v>
      </c>
      <c r="F169" s="2">
        <f t="shared" si="34"/>
        <v>46.398891966759003</v>
      </c>
    </row>
    <row r="170" spans="1:6" ht="10.8" customHeight="1" x14ac:dyDescent="0.2">
      <c r="A170" s="1" t="s">
        <v>7</v>
      </c>
      <c r="B170" s="42" t="s">
        <v>7</v>
      </c>
      <c r="C170" s="3">
        <v>885</v>
      </c>
      <c r="D170" s="3"/>
      <c r="E170" s="3">
        <f>VLOOKUP($A170,[1]Hoja1!$A$30:$AP$46,19,FALSE)</f>
        <v>648</v>
      </c>
      <c r="F170" s="2">
        <f t="shared" si="34"/>
        <v>73.220338983050851</v>
      </c>
    </row>
    <row r="171" spans="1:6" ht="10.8" customHeight="1" x14ac:dyDescent="0.2">
      <c r="A171" s="1" t="s">
        <v>6</v>
      </c>
      <c r="B171" s="42" t="s">
        <v>6</v>
      </c>
      <c r="C171" s="3">
        <v>747</v>
      </c>
      <c r="D171" s="3"/>
      <c r="E171" s="3">
        <f>VLOOKUP($A171,[1]Hoja1!$A$30:$AP$46,19,FALSE)</f>
        <v>261</v>
      </c>
      <c r="F171" s="2">
        <f t="shared" si="34"/>
        <v>34.939759036144579</v>
      </c>
    </row>
    <row r="172" spans="1:6" ht="10.8" customHeight="1" x14ac:dyDescent="0.2">
      <c r="A172" s="1" t="s">
        <v>5</v>
      </c>
      <c r="B172" s="42" t="s">
        <v>5</v>
      </c>
      <c r="C172" s="3">
        <v>126</v>
      </c>
      <c r="D172" s="3"/>
      <c r="E172" s="3">
        <f>VLOOKUP($A172,[1]Hoja1!$A$30:$AP$46,19,FALSE)</f>
        <v>33</v>
      </c>
      <c r="F172" s="2">
        <f t="shared" si="34"/>
        <v>26.190476190476193</v>
      </c>
    </row>
    <row r="173" spans="1:6" ht="10.8" customHeight="1" x14ac:dyDescent="0.2">
      <c r="A173" s="1" t="s">
        <v>4</v>
      </c>
      <c r="B173" s="42" t="s">
        <v>4</v>
      </c>
      <c r="C173" s="3">
        <v>562</v>
      </c>
      <c r="D173" s="3"/>
      <c r="E173" s="3">
        <f>VLOOKUP($A173,[1]Hoja1!$A$30:$AP$46,19,FALSE)</f>
        <v>184</v>
      </c>
      <c r="F173" s="2">
        <f t="shared" si="34"/>
        <v>32.740213523131672</v>
      </c>
    </row>
    <row r="174" spans="1:6" ht="10.8" customHeight="1" x14ac:dyDescent="0.2">
      <c r="A174" s="1" t="s">
        <v>56</v>
      </c>
      <c r="B174" s="42" t="s">
        <v>2</v>
      </c>
      <c r="C174" s="3">
        <v>847</v>
      </c>
      <c r="D174" s="3"/>
      <c r="E174" s="3">
        <f>VLOOKUP($A174,[1]Hoja1!$A$30:$AP$46,19,FALSE)</f>
        <v>508</v>
      </c>
      <c r="F174" s="2">
        <f t="shared" si="34"/>
        <v>59.976387249114524</v>
      </c>
    </row>
    <row r="175" spans="1:6" ht="10.8" customHeight="1" x14ac:dyDescent="0.2">
      <c r="A175" s="1" t="s">
        <v>57</v>
      </c>
      <c r="B175" s="42" t="s">
        <v>1</v>
      </c>
      <c r="C175" s="3">
        <v>883</v>
      </c>
      <c r="D175" s="3"/>
      <c r="E175" s="3">
        <f>VLOOKUP($A175,[1]Hoja1!$A$30:$AP$46,19,FALSE)</f>
        <v>359</v>
      </c>
      <c r="F175" s="2">
        <f t="shared" si="34"/>
        <v>40.656851642129105</v>
      </c>
    </row>
    <row r="176" spans="1:6" ht="10.8" customHeight="1" x14ac:dyDescent="0.2">
      <c r="A176" s="1" t="s">
        <v>58</v>
      </c>
      <c r="B176" s="42" t="s">
        <v>0</v>
      </c>
      <c r="C176" s="3">
        <v>500</v>
      </c>
      <c r="D176" s="3"/>
      <c r="E176" s="3">
        <f>VLOOKUP($A176,[1]Hoja1!$A$30:$AP$46,19,FALSE)</f>
        <v>17</v>
      </c>
      <c r="F176" s="2">
        <f t="shared" si="34"/>
        <v>3.4000000000000004</v>
      </c>
    </row>
    <row r="177" spans="1:6" ht="10.8" customHeight="1" x14ac:dyDescent="0.2">
      <c r="C177" s="3"/>
      <c r="D177" s="3"/>
      <c r="E177" s="3"/>
      <c r="F177" s="2"/>
    </row>
    <row r="178" spans="1:6" s="15" customFormat="1" x14ac:dyDescent="0.2">
      <c r="B178" s="44" t="s">
        <v>84</v>
      </c>
      <c r="C178" s="20">
        <f t="shared" ref="C178" si="35">SUM(C179:C186)</f>
        <v>5735</v>
      </c>
      <c r="D178" s="20"/>
      <c r="E178" s="20">
        <f>SUM(E179:E186)</f>
        <v>3001</v>
      </c>
      <c r="F178" s="14">
        <f t="shared" ref="F178:F186" si="36">(E178/C178)*100</f>
        <v>52.327811682650392</v>
      </c>
    </row>
    <row r="179" spans="1:6" ht="10.8" customHeight="1" x14ac:dyDescent="0.2">
      <c r="A179" s="1" t="s">
        <v>8</v>
      </c>
      <c r="B179" s="42" t="s">
        <v>8</v>
      </c>
      <c r="C179" s="3">
        <v>1100</v>
      </c>
      <c r="D179" s="3"/>
      <c r="E179" s="3">
        <f>VLOOKUP($A179,[1]Hoja1!$A$30:$AP$46,20,FALSE)</f>
        <v>709</v>
      </c>
      <c r="F179" s="2">
        <f t="shared" si="36"/>
        <v>64.454545454545453</v>
      </c>
    </row>
    <row r="180" spans="1:6" ht="10.8" customHeight="1" x14ac:dyDescent="0.2">
      <c r="A180" s="1" t="s">
        <v>7</v>
      </c>
      <c r="B180" s="42" t="s">
        <v>7</v>
      </c>
      <c r="C180" s="3">
        <v>1145</v>
      </c>
      <c r="D180" s="3"/>
      <c r="E180" s="3">
        <f>VLOOKUP($A180,[1]Hoja1!$A$30:$AP$46,20,FALSE)</f>
        <v>849</v>
      </c>
      <c r="F180" s="2">
        <f t="shared" si="36"/>
        <v>74.148471615720524</v>
      </c>
    </row>
    <row r="181" spans="1:6" ht="10.8" customHeight="1" x14ac:dyDescent="0.2">
      <c r="A181" s="1" t="s">
        <v>6</v>
      </c>
      <c r="B181" s="42" t="s">
        <v>6</v>
      </c>
      <c r="C181" s="3">
        <v>637</v>
      </c>
      <c r="D181" s="3"/>
      <c r="E181" s="3">
        <f>VLOOKUP($A181,[1]Hoja1!$A$30:$AP$46,20,FALSE)</f>
        <v>339</v>
      </c>
      <c r="F181" s="2">
        <f t="shared" si="36"/>
        <v>53.218210361067506</v>
      </c>
    </row>
    <row r="182" spans="1:6" ht="10.8" customHeight="1" x14ac:dyDescent="0.2">
      <c r="A182" s="1" t="s">
        <v>5</v>
      </c>
      <c r="B182" s="42" t="s">
        <v>5</v>
      </c>
      <c r="C182" s="3">
        <v>155</v>
      </c>
      <c r="D182" s="3"/>
      <c r="E182" s="3">
        <f>VLOOKUP($A182,[1]Hoja1!$A$30:$AP$46,20,FALSE)</f>
        <v>35</v>
      </c>
      <c r="F182" s="2">
        <f t="shared" si="36"/>
        <v>22.58064516129032</v>
      </c>
    </row>
    <row r="183" spans="1:6" ht="10.8" customHeight="1" x14ac:dyDescent="0.2">
      <c r="A183" s="1" t="s">
        <v>4</v>
      </c>
      <c r="B183" s="42" t="s">
        <v>4</v>
      </c>
      <c r="C183" s="3">
        <v>262</v>
      </c>
      <c r="D183" s="3"/>
      <c r="E183" s="3">
        <f>VLOOKUP($A183,[1]Hoja1!$A$30:$AP$46,20,FALSE)</f>
        <v>153</v>
      </c>
      <c r="F183" s="2">
        <f t="shared" si="36"/>
        <v>58.396946564885496</v>
      </c>
    </row>
    <row r="184" spans="1:6" ht="10.8" customHeight="1" x14ac:dyDescent="0.2">
      <c r="A184" s="1" t="s">
        <v>56</v>
      </c>
      <c r="B184" s="42" t="s">
        <v>2</v>
      </c>
      <c r="C184" s="3">
        <v>1100</v>
      </c>
      <c r="D184" s="3"/>
      <c r="E184" s="3">
        <f>VLOOKUP($A184,[1]Hoja1!$A$30:$AP$46,20,FALSE)</f>
        <v>347</v>
      </c>
      <c r="F184" s="2">
        <f t="shared" si="36"/>
        <v>31.545454545454543</v>
      </c>
    </row>
    <row r="185" spans="1:6" ht="10.8" customHeight="1" x14ac:dyDescent="0.2">
      <c r="A185" s="1" t="s">
        <v>57</v>
      </c>
      <c r="B185" s="42" t="s">
        <v>1</v>
      </c>
      <c r="C185" s="3">
        <v>1075</v>
      </c>
      <c r="D185" s="3"/>
      <c r="E185" s="3">
        <f>VLOOKUP($A185,[1]Hoja1!$A$30:$AP$46,20,FALSE)</f>
        <v>546</v>
      </c>
      <c r="F185" s="2">
        <f t="shared" si="36"/>
        <v>50.790697674418603</v>
      </c>
    </row>
    <row r="186" spans="1:6" ht="10.8" customHeight="1" x14ac:dyDescent="0.2">
      <c r="A186" s="1" t="s">
        <v>58</v>
      </c>
      <c r="B186" s="42" t="s">
        <v>0</v>
      </c>
      <c r="C186" s="3">
        <v>261</v>
      </c>
      <c r="D186" s="3"/>
      <c r="E186" s="3">
        <f>VLOOKUP($A186,[1]Hoja1!$A$30:$AP$46,20,FALSE)</f>
        <v>23</v>
      </c>
      <c r="F186" s="2">
        <f t="shared" si="36"/>
        <v>8.8122605363984672</v>
      </c>
    </row>
    <row r="187" spans="1:6" ht="10.8" customHeight="1" x14ac:dyDescent="0.2">
      <c r="C187" s="3"/>
      <c r="D187" s="3"/>
      <c r="E187" s="3"/>
      <c r="F187" s="2"/>
    </row>
    <row r="188" spans="1:6" s="15" customFormat="1" x14ac:dyDescent="0.2">
      <c r="B188" s="44" t="s">
        <v>85</v>
      </c>
      <c r="C188" s="20">
        <f t="shared" ref="C188" si="37">SUM(C189:C196)</f>
        <v>4499</v>
      </c>
      <c r="D188" s="20"/>
      <c r="E188" s="20">
        <f>SUM(E189:E196)</f>
        <v>1840</v>
      </c>
      <c r="F188" s="14">
        <f t="shared" ref="F188:F196" si="38">(E188/C188)*100</f>
        <v>40.897977328295177</v>
      </c>
    </row>
    <row r="189" spans="1:6" ht="10.8" customHeight="1" x14ac:dyDescent="0.2">
      <c r="A189" s="1" t="s">
        <v>8</v>
      </c>
      <c r="B189" s="42" t="s">
        <v>8</v>
      </c>
      <c r="C189" s="3">
        <v>876</v>
      </c>
      <c r="D189" s="3"/>
      <c r="E189" s="3">
        <f>VLOOKUP($A189,[1]Hoja1!$A$30:$AP$46,21,FALSE)</f>
        <v>378</v>
      </c>
      <c r="F189" s="2">
        <f t="shared" si="38"/>
        <v>43.150684931506852</v>
      </c>
    </row>
    <row r="190" spans="1:6" ht="10.8" customHeight="1" x14ac:dyDescent="0.2">
      <c r="A190" s="1" t="s">
        <v>7</v>
      </c>
      <c r="B190" s="42" t="s">
        <v>7</v>
      </c>
      <c r="C190" s="3">
        <v>876</v>
      </c>
      <c r="D190" s="3"/>
      <c r="E190" s="3">
        <f>VLOOKUP($A190,[1]Hoja1!$A$30:$AP$46,21,FALSE)</f>
        <v>470</v>
      </c>
      <c r="F190" s="2">
        <f t="shared" si="38"/>
        <v>53.652968036529678</v>
      </c>
    </row>
    <row r="191" spans="1:6" ht="10.8" customHeight="1" x14ac:dyDescent="0.2">
      <c r="A191" s="1" t="s">
        <v>6</v>
      </c>
      <c r="B191" s="42" t="s">
        <v>6</v>
      </c>
      <c r="C191" s="3">
        <v>663</v>
      </c>
      <c r="D191" s="3"/>
      <c r="E191" s="3">
        <f>VLOOKUP($A191,[1]Hoja1!$A$30:$AP$46,21,FALSE)</f>
        <v>258</v>
      </c>
      <c r="F191" s="2">
        <f t="shared" si="38"/>
        <v>38.914027149321271</v>
      </c>
    </row>
    <row r="192" spans="1:6" ht="10.8" customHeight="1" x14ac:dyDescent="0.2">
      <c r="A192" s="1" t="s">
        <v>5</v>
      </c>
      <c r="B192" s="42" t="s">
        <v>5</v>
      </c>
      <c r="C192" s="3">
        <v>71</v>
      </c>
      <c r="D192" s="3"/>
      <c r="E192" s="3">
        <f>VLOOKUP($A192,[1]Hoja1!$A$30:$AP$46,21,FALSE)</f>
        <v>8</v>
      </c>
      <c r="F192" s="2">
        <f t="shared" si="38"/>
        <v>11.267605633802818</v>
      </c>
    </row>
    <row r="193" spans="1:6" ht="10.8" customHeight="1" x14ac:dyDescent="0.2">
      <c r="A193" s="1" t="s">
        <v>4</v>
      </c>
      <c r="B193" s="42" t="s">
        <v>4</v>
      </c>
      <c r="C193" s="3">
        <v>133</v>
      </c>
      <c r="D193" s="3"/>
      <c r="E193" s="3">
        <f>VLOOKUP($A193,[1]Hoja1!$A$30:$AP$46,21,FALSE)</f>
        <v>64</v>
      </c>
      <c r="F193" s="2">
        <f t="shared" si="38"/>
        <v>48.120300751879697</v>
      </c>
    </row>
    <row r="194" spans="1:6" ht="10.8" customHeight="1" x14ac:dyDescent="0.2">
      <c r="A194" s="1" t="s">
        <v>56</v>
      </c>
      <c r="B194" s="42" t="s">
        <v>2</v>
      </c>
      <c r="C194" s="3">
        <v>665</v>
      </c>
      <c r="D194" s="3"/>
      <c r="E194" s="3">
        <f>VLOOKUP($A194,[1]Hoja1!$A$30:$AP$46,21,FALSE)</f>
        <v>316</v>
      </c>
      <c r="F194" s="2">
        <f t="shared" si="38"/>
        <v>47.518796992481207</v>
      </c>
    </row>
    <row r="195" spans="1:6" ht="10.8" customHeight="1" x14ac:dyDescent="0.2">
      <c r="A195" s="1" t="s">
        <v>57</v>
      </c>
      <c r="B195" s="42" t="s">
        <v>1</v>
      </c>
      <c r="C195" s="3">
        <v>796</v>
      </c>
      <c r="D195" s="3"/>
      <c r="E195" s="3">
        <f>VLOOKUP($A195,[1]Hoja1!$A$30:$AP$46,21,FALSE)</f>
        <v>302</v>
      </c>
      <c r="F195" s="2">
        <f t="shared" si="38"/>
        <v>37.939698492462313</v>
      </c>
    </row>
    <row r="196" spans="1:6" ht="10.8" customHeight="1" x14ac:dyDescent="0.2">
      <c r="A196" s="1" t="s">
        <v>58</v>
      </c>
      <c r="B196" s="42" t="s">
        <v>0</v>
      </c>
      <c r="C196" s="3">
        <v>419</v>
      </c>
      <c r="D196" s="3"/>
      <c r="E196" s="3">
        <f>VLOOKUP($A196,[1]Hoja1!$A$30:$AP$46,21,FALSE)</f>
        <v>44</v>
      </c>
      <c r="F196" s="2">
        <f t="shared" si="38"/>
        <v>10.501193317422434</v>
      </c>
    </row>
    <row r="197" spans="1:6" ht="10.8" customHeight="1" x14ac:dyDescent="0.2">
      <c r="C197" s="3"/>
      <c r="D197" s="3"/>
      <c r="E197" s="3"/>
      <c r="F197" s="2"/>
    </row>
    <row r="198" spans="1:6" s="15" customFormat="1" x14ac:dyDescent="0.2">
      <c r="B198" s="44" t="s">
        <v>86</v>
      </c>
      <c r="C198" s="20">
        <f t="shared" ref="C198" si="39">SUM(C199:C206)</f>
        <v>4110</v>
      </c>
      <c r="D198" s="20"/>
      <c r="E198" s="20">
        <f>SUM(E199:E206)</f>
        <v>2314</v>
      </c>
      <c r="F198" s="14">
        <f t="shared" ref="F198:F206" si="40">(E198/C198)*100</f>
        <v>56.301703163017038</v>
      </c>
    </row>
    <row r="199" spans="1:6" ht="10.8" customHeight="1" x14ac:dyDescent="0.2">
      <c r="A199" s="1" t="s">
        <v>8</v>
      </c>
      <c r="B199" s="42" t="s">
        <v>8</v>
      </c>
      <c r="C199" s="3">
        <v>729</v>
      </c>
      <c r="D199" s="3"/>
      <c r="E199" s="3">
        <f>VLOOKUP($A199,[1]Hoja1!$A$30:$AP$46,22,FALSE)</f>
        <v>282</v>
      </c>
      <c r="F199" s="2">
        <f t="shared" si="40"/>
        <v>38.68312757201646</v>
      </c>
    </row>
    <row r="200" spans="1:6" ht="10.8" customHeight="1" x14ac:dyDescent="0.2">
      <c r="A200" s="1" t="s">
        <v>7</v>
      </c>
      <c r="B200" s="42" t="s">
        <v>7</v>
      </c>
      <c r="C200" s="3">
        <v>740</v>
      </c>
      <c r="D200" s="3"/>
      <c r="E200" s="3">
        <f>VLOOKUP($A200,[1]Hoja1!$A$30:$AP$46,22,FALSE)</f>
        <v>597</v>
      </c>
      <c r="F200" s="2">
        <f t="shared" si="40"/>
        <v>80.675675675675677</v>
      </c>
    </row>
    <row r="201" spans="1:6" ht="10.8" customHeight="1" x14ac:dyDescent="0.2">
      <c r="A201" s="1" t="s">
        <v>6</v>
      </c>
      <c r="B201" s="42" t="s">
        <v>6</v>
      </c>
      <c r="C201" s="3">
        <v>684</v>
      </c>
      <c r="D201" s="3"/>
      <c r="E201" s="3">
        <f>VLOOKUP($A201,[1]Hoja1!$A$30:$AP$46,22,FALSE)</f>
        <v>398</v>
      </c>
      <c r="F201" s="2">
        <f t="shared" si="40"/>
        <v>58.187134502923975</v>
      </c>
    </row>
    <row r="202" spans="1:6" ht="10.8" customHeight="1" x14ac:dyDescent="0.2">
      <c r="A202" s="1" t="s">
        <v>5</v>
      </c>
      <c r="B202" s="42" t="s">
        <v>5</v>
      </c>
      <c r="C202" s="3">
        <v>182</v>
      </c>
      <c r="D202" s="3"/>
      <c r="E202" s="3">
        <f>VLOOKUP($A202,[1]Hoja1!$A$30:$AP$46,22,FALSE)</f>
        <v>62</v>
      </c>
      <c r="F202" s="2">
        <f t="shared" si="40"/>
        <v>34.065934065934066</v>
      </c>
    </row>
    <row r="203" spans="1:6" ht="10.8" customHeight="1" x14ac:dyDescent="0.2">
      <c r="A203" s="1" t="s">
        <v>4</v>
      </c>
      <c r="B203" s="42" t="s">
        <v>4</v>
      </c>
      <c r="C203" s="3">
        <v>168</v>
      </c>
      <c r="D203" s="3"/>
      <c r="E203" s="3">
        <f>VLOOKUP($A203,[1]Hoja1!$A$30:$AP$46,22,FALSE)</f>
        <v>127</v>
      </c>
      <c r="F203" s="2">
        <f t="shared" si="40"/>
        <v>75.595238095238088</v>
      </c>
    </row>
    <row r="204" spans="1:6" ht="10.8" customHeight="1" x14ac:dyDescent="0.2">
      <c r="A204" s="1" t="s">
        <v>56</v>
      </c>
      <c r="B204" s="42" t="s">
        <v>2</v>
      </c>
      <c r="C204" s="3">
        <v>679</v>
      </c>
      <c r="D204" s="3"/>
      <c r="E204" s="3">
        <f>VLOOKUP($A204,[1]Hoja1!$A$30:$AP$46,22,FALSE)</f>
        <v>410</v>
      </c>
      <c r="F204" s="2">
        <f t="shared" si="40"/>
        <v>60.382916053019144</v>
      </c>
    </row>
    <row r="205" spans="1:6" ht="10.8" customHeight="1" x14ac:dyDescent="0.2">
      <c r="A205" s="1" t="s">
        <v>57</v>
      </c>
      <c r="B205" s="42" t="s">
        <v>1</v>
      </c>
      <c r="C205" s="3">
        <v>704</v>
      </c>
      <c r="D205" s="3"/>
      <c r="E205" s="3">
        <f>VLOOKUP($A205,[1]Hoja1!$A$30:$AP$46,22,FALSE)</f>
        <v>392</v>
      </c>
      <c r="F205" s="2">
        <f t="shared" si="40"/>
        <v>55.68181818181818</v>
      </c>
    </row>
    <row r="206" spans="1:6" ht="10.8" customHeight="1" x14ac:dyDescent="0.2">
      <c r="A206" s="1" t="s">
        <v>58</v>
      </c>
      <c r="B206" s="42" t="s">
        <v>0</v>
      </c>
      <c r="C206" s="3">
        <v>224</v>
      </c>
      <c r="D206" s="3"/>
      <c r="E206" s="3">
        <f>VLOOKUP($A206,[1]Hoja1!$A$30:$AP$46,22,FALSE)</f>
        <v>46</v>
      </c>
      <c r="F206" s="2">
        <f t="shared" si="40"/>
        <v>20.535714285714285</v>
      </c>
    </row>
    <row r="207" spans="1:6" ht="10.8" customHeight="1" x14ac:dyDescent="0.2">
      <c r="C207" s="3"/>
      <c r="D207" s="3"/>
      <c r="E207" s="3"/>
      <c r="F207" s="2"/>
    </row>
    <row r="208" spans="1:6" ht="10.8" customHeight="1" x14ac:dyDescent="0.2">
      <c r="A208" s="15"/>
      <c r="B208" s="44" t="s">
        <v>87</v>
      </c>
      <c r="C208" s="20">
        <f t="shared" ref="C208" si="41">SUM(C209:C216)</f>
        <v>4067</v>
      </c>
      <c r="D208" s="20"/>
      <c r="E208" s="20">
        <f>SUM(E209:E216)</f>
        <v>1980</v>
      </c>
      <c r="F208" s="14">
        <f t="shared" ref="F208:F216" si="42">(E208/C208)*100</f>
        <v>48.68453405458569</v>
      </c>
    </row>
    <row r="209" spans="1:6" ht="10.8" customHeight="1" x14ac:dyDescent="0.2">
      <c r="A209" s="1" t="s">
        <v>8</v>
      </c>
      <c r="B209" s="42" t="s">
        <v>8</v>
      </c>
      <c r="C209" s="3">
        <v>826</v>
      </c>
      <c r="D209" s="3"/>
      <c r="E209" s="3">
        <f>VLOOKUP($A209,[1]Hoja1!$A$30:$AP$46,23,FALSE)</f>
        <v>381</v>
      </c>
      <c r="F209" s="2">
        <f t="shared" si="42"/>
        <v>46.125907990314765</v>
      </c>
    </row>
    <row r="210" spans="1:6" ht="10.8" customHeight="1" x14ac:dyDescent="0.2">
      <c r="A210" s="1" t="s">
        <v>7</v>
      </c>
      <c r="B210" s="42" t="s">
        <v>7</v>
      </c>
      <c r="C210" s="3">
        <v>833</v>
      </c>
      <c r="D210" s="3"/>
      <c r="E210" s="3">
        <f>VLOOKUP($A210,[1]Hoja1!$A$30:$AP$46,23,FALSE)</f>
        <v>591</v>
      </c>
      <c r="F210" s="2">
        <f t="shared" si="42"/>
        <v>70.948379351740698</v>
      </c>
    </row>
    <row r="211" spans="1:6" ht="10.8" customHeight="1" x14ac:dyDescent="0.2">
      <c r="A211" s="1" t="s">
        <v>6</v>
      </c>
      <c r="B211" s="42" t="s">
        <v>6</v>
      </c>
      <c r="C211" s="3">
        <v>427</v>
      </c>
      <c r="D211" s="3"/>
      <c r="E211" s="3">
        <f>VLOOKUP($A211,[1]Hoja1!$A$30:$AP$46,23,FALSE)</f>
        <v>250</v>
      </c>
      <c r="F211" s="2">
        <f t="shared" si="42"/>
        <v>58.548009367681495</v>
      </c>
    </row>
    <row r="212" spans="1:6" ht="10.8" customHeight="1" x14ac:dyDescent="0.2">
      <c r="A212" s="1" t="s">
        <v>5</v>
      </c>
      <c r="B212" s="42" t="s">
        <v>5</v>
      </c>
      <c r="C212" s="3">
        <v>227</v>
      </c>
      <c r="D212" s="3"/>
      <c r="E212" s="3">
        <f>VLOOKUP($A212,[1]Hoja1!$A$30:$AP$46,23,FALSE)</f>
        <v>10</v>
      </c>
      <c r="F212" s="2">
        <f t="shared" si="42"/>
        <v>4.4052863436123353</v>
      </c>
    </row>
    <row r="213" spans="1:6" ht="10.8" customHeight="1" x14ac:dyDescent="0.2">
      <c r="A213" s="1" t="s">
        <v>4</v>
      </c>
      <c r="B213" s="42" t="s">
        <v>4</v>
      </c>
      <c r="C213" s="3">
        <v>146</v>
      </c>
      <c r="D213" s="3"/>
      <c r="E213" s="3">
        <f>VLOOKUP($A213,[1]Hoja1!$A$30:$AP$46,23,FALSE)</f>
        <v>88</v>
      </c>
      <c r="F213" s="2">
        <f t="shared" si="42"/>
        <v>60.273972602739725</v>
      </c>
    </row>
    <row r="214" spans="1:6" ht="10.8" customHeight="1" x14ac:dyDescent="0.2">
      <c r="A214" s="1" t="s">
        <v>56</v>
      </c>
      <c r="B214" s="42" t="s">
        <v>2</v>
      </c>
      <c r="C214" s="3">
        <v>611</v>
      </c>
      <c r="D214" s="3"/>
      <c r="E214" s="3">
        <f>VLOOKUP($A214,[1]Hoja1!$A$30:$AP$46,23,FALSE)</f>
        <v>260</v>
      </c>
      <c r="F214" s="2">
        <f t="shared" si="42"/>
        <v>42.553191489361701</v>
      </c>
    </row>
    <row r="215" spans="1:6" ht="10.8" customHeight="1" x14ac:dyDescent="0.2">
      <c r="A215" s="1" t="s">
        <v>57</v>
      </c>
      <c r="B215" s="42" t="s">
        <v>1</v>
      </c>
      <c r="C215" s="3">
        <v>690</v>
      </c>
      <c r="D215" s="3"/>
      <c r="E215" s="3">
        <f>VLOOKUP($A215,[1]Hoja1!$A$30:$AP$46,23,FALSE)</f>
        <v>355</v>
      </c>
      <c r="F215" s="2">
        <f t="shared" si="42"/>
        <v>51.449275362318836</v>
      </c>
    </row>
    <row r="216" spans="1:6" ht="10.8" customHeight="1" x14ac:dyDescent="0.2">
      <c r="A216" s="1" t="s">
        <v>58</v>
      </c>
      <c r="B216" s="42" t="s">
        <v>0</v>
      </c>
      <c r="C216" s="3">
        <v>307</v>
      </c>
      <c r="D216" s="3"/>
      <c r="E216" s="3">
        <f>VLOOKUP($A216,[1]Hoja1!$A$30:$AP$46,23,FALSE)</f>
        <v>45</v>
      </c>
      <c r="F216" s="2">
        <f t="shared" si="42"/>
        <v>14.65798045602606</v>
      </c>
    </row>
    <row r="217" spans="1:6" ht="10.8" customHeight="1" x14ac:dyDescent="0.2">
      <c r="C217" s="3"/>
      <c r="D217" s="3"/>
      <c r="E217" s="3"/>
      <c r="F217" s="2"/>
    </row>
    <row r="218" spans="1:6" ht="10.8" customHeight="1" x14ac:dyDescent="0.2">
      <c r="A218" s="15"/>
      <c r="B218" s="44" t="s">
        <v>88</v>
      </c>
      <c r="C218" s="20">
        <f t="shared" ref="C218" si="43">SUM(C219:C226)</f>
        <v>4100</v>
      </c>
      <c r="D218" s="20"/>
      <c r="E218" s="20">
        <f>SUM(E219:E226)</f>
        <v>1797</v>
      </c>
      <c r="F218" s="14">
        <f t="shared" ref="F218:F226" si="44">(E218/C218)*100</f>
        <v>43.829268292682926</v>
      </c>
    </row>
    <row r="219" spans="1:6" ht="10.8" customHeight="1" x14ac:dyDescent="0.2">
      <c r="A219" s="1" t="s">
        <v>8</v>
      </c>
      <c r="B219" s="42" t="s">
        <v>8</v>
      </c>
      <c r="C219" s="3">
        <v>717</v>
      </c>
      <c r="D219" s="3"/>
      <c r="E219" s="3">
        <f>VLOOKUP($A219,[1]Hoja1!$A$30:$AP$46,24,FALSE)</f>
        <v>348</v>
      </c>
      <c r="F219" s="2">
        <f t="shared" si="44"/>
        <v>48.535564853556487</v>
      </c>
    </row>
    <row r="220" spans="1:6" ht="10.8" customHeight="1" x14ac:dyDescent="0.2">
      <c r="A220" s="1" t="s">
        <v>7</v>
      </c>
      <c r="B220" s="42" t="s">
        <v>7</v>
      </c>
      <c r="C220" s="3">
        <v>767</v>
      </c>
      <c r="D220" s="3"/>
      <c r="E220" s="3">
        <f>VLOOKUP($A220,[1]Hoja1!$A$30:$AP$46,24,FALSE)</f>
        <v>560</v>
      </c>
      <c r="F220" s="2">
        <f t="shared" si="44"/>
        <v>73.011734028683179</v>
      </c>
    </row>
    <row r="221" spans="1:6" ht="10.8" customHeight="1" x14ac:dyDescent="0.2">
      <c r="A221" s="1" t="s">
        <v>6</v>
      </c>
      <c r="B221" s="42" t="s">
        <v>6</v>
      </c>
      <c r="C221" s="3">
        <v>632</v>
      </c>
      <c r="D221" s="3"/>
      <c r="E221" s="3">
        <f>VLOOKUP($A221,[1]Hoja1!$A$30:$AP$46,24,FALSE)</f>
        <v>127</v>
      </c>
      <c r="F221" s="2">
        <f t="shared" si="44"/>
        <v>20.094936708860757</v>
      </c>
    </row>
    <row r="222" spans="1:6" ht="10.8" customHeight="1" x14ac:dyDescent="0.2">
      <c r="A222" s="1" t="s">
        <v>5</v>
      </c>
      <c r="B222" s="42" t="s">
        <v>5</v>
      </c>
      <c r="C222" s="3">
        <v>236</v>
      </c>
      <c r="D222" s="3"/>
      <c r="E222" s="3">
        <f>VLOOKUP($A222,[1]Hoja1!$A$30:$AP$46,24,FALSE)</f>
        <v>16</v>
      </c>
      <c r="F222" s="2">
        <f t="shared" si="44"/>
        <v>6.7796610169491522</v>
      </c>
    </row>
    <row r="223" spans="1:6" ht="10.8" customHeight="1" x14ac:dyDescent="0.2">
      <c r="A223" s="1" t="s">
        <v>4</v>
      </c>
      <c r="B223" s="42" t="s">
        <v>4</v>
      </c>
      <c r="C223" s="3">
        <v>130</v>
      </c>
      <c r="D223" s="3"/>
      <c r="E223" s="3">
        <f>VLOOKUP($A223,[1]Hoja1!$A$30:$AP$46,24,FALSE)</f>
        <v>51</v>
      </c>
      <c r="F223" s="2">
        <f t="shared" si="44"/>
        <v>39.230769230769234</v>
      </c>
    </row>
    <row r="224" spans="1:6" ht="10.8" customHeight="1" x14ac:dyDescent="0.2">
      <c r="A224" s="1" t="s">
        <v>56</v>
      </c>
      <c r="B224" s="42" t="s">
        <v>2</v>
      </c>
      <c r="C224" s="3">
        <v>669</v>
      </c>
      <c r="D224" s="3"/>
      <c r="E224" s="3">
        <f>VLOOKUP($A224,[1]Hoja1!$A$30:$AP$46,24,FALSE)</f>
        <v>286</v>
      </c>
      <c r="F224" s="2">
        <f t="shared" si="44"/>
        <v>42.750373692077723</v>
      </c>
    </row>
    <row r="225" spans="1:6" ht="10.8" customHeight="1" x14ac:dyDescent="0.2">
      <c r="A225" s="1" t="s">
        <v>57</v>
      </c>
      <c r="B225" s="42" t="s">
        <v>1</v>
      </c>
      <c r="C225" s="3">
        <v>727</v>
      </c>
      <c r="D225" s="3"/>
      <c r="E225" s="3">
        <f>VLOOKUP($A225,[1]Hoja1!$A$30:$AP$46,24,FALSE)</f>
        <v>389</v>
      </c>
      <c r="F225" s="2">
        <f t="shared" si="44"/>
        <v>53.507565337001374</v>
      </c>
    </row>
    <row r="226" spans="1:6" ht="10.8" customHeight="1" x14ac:dyDescent="0.2">
      <c r="A226" s="1" t="s">
        <v>58</v>
      </c>
      <c r="B226" s="42" t="s">
        <v>0</v>
      </c>
      <c r="C226" s="3">
        <v>222</v>
      </c>
      <c r="D226" s="3"/>
      <c r="E226" s="3">
        <f>VLOOKUP($A226,[1]Hoja1!$A$30:$AP$46,24,FALSE)</f>
        <v>20</v>
      </c>
      <c r="F226" s="2">
        <f t="shared" si="44"/>
        <v>9.0090090090090094</v>
      </c>
    </row>
    <row r="227" spans="1:6" ht="10.8" customHeight="1" x14ac:dyDescent="0.2">
      <c r="C227" s="3"/>
      <c r="D227" s="3"/>
      <c r="E227" s="3"/>
      <c r="F227" s="2"/>
    </row>
    <row r="228" spans="1:6" ht="10.8" customHeight="1" x14ac:dyDescent="0.2">
      <c r="A228" s="15"/>
      <c r="B228" s="44" t="s">
        <v>89</v>
      </c>
      <c r="C228" s="20">
        <f t="shared" ref="C228" si="45">SUM(C229:C236)</f>
        <v>6036</v>
      </c>
      <c r="D228" s="20"/>
      <c r="E228" s="20">
        <f>SUM(E229:E236)</f>
        <v>3155</v>
      </c>
      <c r="F228" s="14">
        <f t="shared" ref="F228:F236" si="46">(E228/C228)*100</f>
        <v>52.269715043074882</v>
      </c>
    </row>
    <row r="229" spans="1:6" ht="10.8" customHeight="1" x14ac:dyDescent="0.2">
      <c r="A229" s="1" t="s">
        <v>8</v>
      </c>
      <c r="B229" s="42" t="s">
        <v>8</v>
      </c>
      <c r="C229" s="3">
        <v>1048</v>
      </c>
      <c r="D229" s="3"/>
      <c r="E229" s="3">
        <f>VLOOKUP($A229,[1]Hoja1!$A$30:$AP$46,25,FALSE)</f>
        <v>538</v>
      </c>
      <c r="F229" s="2">
        <f t="shared" si="46"/>
        <v>51.335877862595424</v>
      </c>
    </row>
    <row r="230" spans="1:6" ht="10.8" customHeight="1" x14ac:dyDescent="0.2">
      <c r="A230" s="1" t="s">
        <v>7</v>
      </c>
      <c r="B230" s="42" t="s">
        <v>7</v>
      </c>
      <c r="C230" s="3">
        <v>1085</v>
      </c>
      <c r="D230" s="3"/>
      <c r="E230" s="3">
        <f>VLOOKUP($A230,[1]Hoja1!$A$30:$AP$46,25,FALSE)</f>
        <v>840</v>
      </c>
      <c r="F230" s="2">
        <f t="shared" si="46"/>
        <v>77.41935483870968</v>
      </c>
    </row>
    <row r="231" spans="1:6" ht="10.8" customHeight="1" x14ac:dyDescent="0.2">
      <c r="A231" s="1" t="s">
        <v>6</v>
      </c>
      <c r="B231" s="42" t="s">
        <v>6</v>
      </c>
      <c r="C231" s="3">
        <v>645</v>
      </c>
      <c r="D231" s="3"/>
      <c r="E231" s="3">
        <f>VLOOKUP($A231,[1]Hoja1!$A$30:$AP$46,25,FALSE)</f>
        <v>349</v>
      </c>
      <c r="F231" s="2">
        <f t="shared" si="46"/>
        <v>54.108527131782949</v>
      </c>
    </row>
    <row r="232" spans="1:6" ht="10.8" customHeight="1" x14ac:dyDescent="0.2">
      <c r="A232" s="1" t="s">
        <v>5</v>
      </c>
      <c r="B232" s="42" t="s">
        <v>5</v>
      </c>
      <c r="C232" s="3">
        <v>594</v>
      </c>
      <c r="D232" s="3"/>
      <c r="E232" s="3">
        <f>VLOOKUP($A232,[1]Hoja1!$A$30:$AP$46,25,FALSE)</f>
        <v>154</v>
      </c>
      <c r="F232" s="2">
        <f t="shared" si="46"/>
        <v>25.925925925925924</v>
      </c>
    </row>
    <row r="233" spans="1:6" ht="10.8" customHeight="1" x14ac:dyDescent="0.2">
      <c r="A233" s="1" t="s">
        <v>4</v>
      </c>
      <c r="B233" s="42" t="s">
        <v>4</v>
      </c>
      <c r="C233" s="3">
        <v>575</v>
      </c>
      <c r="D233" s="3"/>
      <c r="E233" s="3">
        <f>VLOOKUP($A233,[1]Hoja1!$A$30:$AP$46,25,FALSE)</f>
        <v>316</v>
      </c>
      <c r="F233" s="2">
        <f t="shared" si="46"/>
        <v>54.956521739130437</v>
      </c>
    </row>
    <row r="234" spans="1:6" ht="10.8" customHeight="1" x14ac:dyDescent="0.2">
      <c r="A234" s="1" t="s">
        <v>56</v>
      </c>
      <c r="B234" s="42" t="s">
        <v>2</v>
      </c>
      <c r="C234" s="3">
        <v>998</v>
      </c>
      <c r="D234" s="3"/>
      <c r="E234" s="3">
        <f>VLOOKUP($A234,[1]Hoja1!$A$30:$AP$46,25,FALSE)</f>
        <v>517</v>
      </c>
      <c r="F234" s="2">
        <f t="shared" si="46"/>
        <v>51.803607214428858</v>
      </c>
    </row>
    <row r="235" spans="1:6" ht="10.8" customHeight="1" x14ac:dyDescent="0.2">
      <c r="A235" s="1" t="s">
        <v>57</v>
      </c>
      <c r="B235" s="42" t="s">
        <v>1</v>
      </c>
      <c r="C235" s="3">
        <v>1009</v>
      </c>
      <c r="D235" s="3"/>
      <c r="E235" s="3">
        <f>VLOOKUP($A235,[1]Hoja1!$A$30:$AP$46,25,FALSE)</f>
        <v>430</v>
      </c>
      <c r="F235" s="2">
        <f t="shared" si="46"/>
        <v>42.616451932606545</v>
      </c>
    </row>
    <row r="236" spans="1:6" ht="10.8" customHeight="1" x14ac:dyDescent="0.2">
      <c r="A236" s="1" t="s">
        <v>58</v>
      </c>
      <c r="B236" s="42" t="s">
        <v>0</v>
      </c>
      <c r="C236" s="3">
        <v>82</v>
      </c>
      <c r="D236" s="3"/>
      <c r="E236" s="3">
        <f>VLOOKUP($A236,[1]Hoja1!$A$30:$AP$46,25,FALSE)</f>
        <v>11</v>
      </c>
      <c r="F236" s="2">
        <f t="shared" si="46"/>
        <v>13.414634146341465</v>
      </c>
    </row>
    <row r="237" spans="1:6" ht="10.8" customHeight="1" x14ac:dyDescent="0.2">
      <c r="C237" s="3"/>
      <c r="D237" s="3"/>
      <c r="E237" s="3"/>
      <c r="F237" s="2"/>
    </row>
    <row r="238" spans="1:6" ht="10.8" customHeight="1" x14ac:dyDescent="0.2">
      <c r="A238" s="15"/>
      <c r="B238" s="44" t="s">
        <v>90</v>
      </c>
      <c r="C238" s="20">
        <f t="shared" ref="C238" si="47">SUM(C239:C246)</f>
        <v>4326</v>
      </c>
      <c r="D238" s="20"/>
      <c r="E238" s="20">
        <f>SUM(E239:E246)</f>
        <v>1808</v>
      </c>
      <c r="F238" s="14">
        <f t="shared" ref="F238:F246" si="48">(E238/C238)*100</f>
        <v>41.793804900601017</v>
      </c>
    </row>
    <row r="239" spans="1:6" ht="10.8" customHeight="1" x14ac:dyDescent="0.2">
      <c r="A239" s="1" t="s">
        <v>8</v>
      </c>
      <c r="B239" s="42" t="s">
        <v>8</v>
      </c>
      <c r="C239" s="3">
        <v>743</v>
      </c>
      <c r="D239" s="3"/>
      <c r="E239" s="3">
        <f>VLOOKUP($A239,[1]Hoja1!$A$30:$AP$46,26,FALSE)</f>
        <v>327</v>
      </c>
      <c r="F239" s="2">
        <f t="shared" si="48"/>
        <v>44.010767160161507</v>
      </c>
    </row>
    <row r="240" spans="1:6" ht="10.8" customHeight="1" x14ac:dyDescent="0.2">
      <c r="A240" s="1" t="s">
        <v>7</v>
      </c>
      <c r="B240" s="42" t="s">
        <v>7</v>
      </c>
      <c r="C240" s="3">
        <v>748</v>
      </c>
      <c r="D240" s="3"/>
      <c r="E240" s="3">
        <f>VLOOKUP($A240,[1]Hoja1!$A$30:$AP$46,26,FALSE)</f>
        <v>557</v>
      </c>
      <c r="F240" s="2">
        <f t="shared" si="48"/>
        <v>74.465240641711233</v>
      </c>
    </row>
    <row r="241" spans="1:6" ht="10.8" customHeight="1" x14ac:dyDescent="0.2">
      <c r="A241" s="1" t="s">
        <v>6</v>
      </c>
      <c r="B241" s="42" t="s">
        <v>6</v>
      </c>
      <c r="C241" s="3">
        <v>677</v>
      </c>
      <c r="D241" s="3"/>
      <c r="E241" s="3">
        <f>VLOOKUP($A241,[1]Hoja1!$A$30:$AP$46,26,FALSE)</f>
        <v>185</v>
      </c>
      <c r="F241" s="2">
        <f t="shared" si="48"/>
        <v>27.326440177252586</v>
      </c>
    </row>
    <row r="242" spans="1:6" ht="10.8" customHeight="1" x14ac:dyDescent="0.2">
      <c r="A242" s="1" t="s">
        <v>5</v>
      </c>
      <c r="B242" s="42" t="s">
        <v>5</v>
      </c>
      <c r="C242" s="3">
        <v>315</v>
      </c>
      <c r="D242" s="3"/>
      <c r="E242" s="3">
        <f>VLOOKUP($A242,[1]Hoja1!$A$30:$AP$46,26,FALSE)</f>
        <v>15</v>
      </c>
      <c r="F242" s="2">
        <f t="shared" si="48"/>
        <v>4.7619047619047619</v>
      </c>
    </row>
    <row r="243" spans="1:6" ht="10.8" customHeight="1" x14ac:dyDescent="0.2">
      <c r="A243" s="1" t="s">
        <v>4</v>
      </c>
      <c r="B243" s="42" t="s">
        <v>4</v>
      </c>
      <c r="C243" s="3">
        <v>220</v>
      </c>
      <c r="D243" s="3"/>
      <c r="E243" s="3">
        <f>VLOOKUP($A243,[1]Hoja1!$A$30:$AP$46,26,FALSE)</f>
        <v>129</v>
      </c>
      <c r="F243" s="2">
        <f t="shared" si="48"/>
        <v>58.636363636363633</v>
      </c>
    </row>
    <row r="244" spans="1:6" ht="10.8" customHeight="1" x14ac:dyDescent="0.2">
      <c r="A244" s="1" t="s">
        <v>56</v>
      </c>
      <c r="B244" s="42" t="s">
        <v>2</v>
      </c>
      <c r="C244" s="3">
        <v>636</v>
      </c>
      <c r="D244" s="3"/>
      <c r="E244" s="3">
        <f>VLOOKUP($A244,[1]Hoja1!$A$30:$AP$46,26,FALSE)</f>
        <v>247</v>
      </c>
      <c r="F244" s="2">
        <f t="shared" si="48"/>
        <v>38.836477987421389</v>
      </c>
    </row>
    <row r="245" spans="1:6" ht="10.8" customHeight="1" x14ac:dyDescent="0.2">
      <c r="A245" s="1" t="s">
        <v>57</v>
      </c>
      <c r="B245" s="42" t="s">
        <v>1</v>
      </c>
      <c r="C245" s="3">
        <v>740</v>
      </c>
      <c r="D245" s="3"/>
      <c r="E245" s="3">
        <f>VLOOKUP($A245,[1]Hoja1!$A$30:$AP$46,26,FALSE)</f>
        <v>323</v>
      </c>
      <c r="F245" s="2">
        <f t="shared" si="48"/>
        <v>43.648648648648646</v>
      </c>
    </row>
    <row r="246" spans="1:6" ht="10.8" customHeight="1" x14ac:dyDescent="0.2">
      <c r="A246" s="1" t="s">
        <v>58</v>
      </c>
      <c r="B246" s="42" t="s">
        <v>0</v>
      </c>
      <c r="C246" s="3">
        <v>247</v>
      </c>
      <c r="D246" s="3"/>
      <c r="E246" s="3">
        <f>VLOOKUP($A246,[1]Hoja1!$A$30:$AP$46,26,FALSE)</f>
        <v>25</v>
      </c>
      <c r="F246" s="2">
        <f t="shared" si="48"/>
        <v>10.121457489878543</v>
      </c>
    </row>
    <row r="248" spans="1:6" s="15" customFormat="1" x14ac:dyDescent="0.2">
      <c r="B248" s="44" t="s">
        <v>91</v>
      </c>
      <c r="C248" s="20">
        <f t="shared" ref="C248" si="49">SUM(C249:C256)</f>
        <v>5010</v>
      </c>
      <c r="D248" s="20"/>
      <c r="E248" s="20">
        <f>SUM(E249:E256)</f>
        <v>2398</v>
      </c>
      <c r="F248" s="14">
        <f t="shared" ref="F248:F256" si="50">(E248/C248)*100</f>
        <v>47.864271457085827</v>
      </c>
    </row>
    <row r="249" spans="1:6" ht="10.8" customHeight="1" x14ac:dyDescent="0.2">
      <c r="A249" s="1" t="s">
        <v>8</v>
      </c>
      <c r="B249" s="42" t="s">
        <v>8</v>
      </c>
      <c r="C249" s="3">
        <v>789</v>
      </c>
      <c r="D249" s="3"/>
      <c r="E249" s="3">
        <f>VLOOKUP($A249,[1]Hoja1!$A$30:$AP$46,27,FALSE)</f>
        <v>376</v>
      </c>
      <c r="F249" s="2">
        <f t="shared" si="50"/>
        <v>47.655259822560204</v>
      </c>
    </row>
    <row r="250" spans="1:6" ht="10.8" customHeight="1" x14ac:dyDescent="0.2">
      <c r="A250" s="1" t="s">
        <v>7</v>
      </c>
      <c r="B250" s="42" t="s">
        <v>7</v>
      </c>
      <c r="C250" s="3">
        <v>946</v>
      </c>
      <c r="D250" s="3"/>
      <c r="E250" s="3">
        <f>VLOOKUP($A250,[1]Hoja1!$A$30:$AP$46,27,FALSE)</f>
        <v>565</v>
      </c>
      <c r="F250" s="2">
        <f t="shared" si="50"/>
        <v>59.725158562367866</v>
      </c>
    </row>
    <row r="251" spans="1:6" ht="10.8" customHeight="1" x14ac:dyDescent="0.2">
      <c r="A251" s="1" t="s">
        <v>6</v>
      </c>
      <c r="B251" s="42" t="s">
        <v>6</v>
      </c>
      <c r="C251" s="3">
        <v>578</v>
      </c>
      <c r="D251" s="3"/>
      <c r="E251" s="3">
        <f>VLOOKUP($A251,[1]Hoja1!$A$30:$AP$46,27,FALSE)</f>
        <v>292</v>
      </c>
      <c r="F251" s="2">
        <f t="shared" si="50"/>
        <v>50.51903114186851</v>
      </c>
    </row>
    <row r="252" spans="1:6" ht="10.8" customHeight="1" x14ac:dyDescent="0.2">
      <c r="A252" s="1" t="s">
        <v>5</v>
      </c>
      <c r="B252" s="42" t="s">
        <v>5</v>
      </c>
      <c r="C252" s="3">
        <v>205</v>
      </c>
      <c r="D252" s="3"/>
      <c r="E252" s="3">
        <f>VLOOKUP($A252,[1]Hoja1!$A$30:$AP$46,27,FALSE)</f>
        <v>85</v>
      </c>
      <c r="F252" s="2">
        <f t="shared" si="50"/>
        <v>41.463414634146339</v>
      </c>
    </row>
    <row r="253" spans="1:6" ht="10.8" customHeight="1" x14ac:dyDescent="0.2">
      <c r="A253" s="1" t="s">
        <v>4</v>
      </c>
      <c r="B253" s="42" t="s">
        <v>4</v>
      </c>
      <c r="C253" s="3">
        <v>533</v>
      </c>
      <c r="D253" s="3"/>
      <c r="E253" s="3">
        <f>VLOOKUP($A253,[1]Hoja1!$A$30:$AP$46,27,FALSE)</f>
        <v>312</v>
      </c>
      <c r="F253" s="2">
        <f t="shared" si="50"/>
        <v>58.536585365853654</v>
      </c>
    </row>
    <row r="254" spans="1:6" ht="10.8" customHeight="1" x14ac:dyDescent="0.2">
      <c r="A254" s="1" t="s">
        <v>56</v>
      </c>
      <c r="B254" s="42" t="s">
        <v>2</v>
      </c>
      <c r="C254" s="3">
        <v>721</v>
      </c>
      <c r="D254" s="3"/>
      <c r="E254" s="3">
        <f>VLOOKUP($A254,[1]Hoja1!$A$30:$AP$46,27,FALSE)</f>
        <v>329</v>
      </c>
      <c r="F254" s="2">
        <f t="shared" si="50"/>
        <v>45.631067961165051</v>
      </c>
    </row>
    <row r="255" spans="1:6" ht="10.8" customHeight="1" x14ac:dyDescent="0.2">
      <c r="A255" s="1" t="s">
        <v>57</v>
      </c>
      <c r="B255" s="42" t="s">
        <v>1</v>
      </c>
      <c r="C255" s="3">
        <v>871</v>
      </c>
      <c r="D255" s="3"/>
      <c r="E255" s="3">
        <f>VLOOKUP($A255,[1]Hoja1!$A$30:$AP$46,27,FALSE)</f>
        <v>356</v>
      </c>
      <c r="F255" s="2">
        <f t="shared" si="50"/>
        <v>40.872560275545347</v>
      </c>
    </row>
    <row r="256" spans="1:6" ht="10.8" customHeight="1" x14ac:dyDescent="0.2">
      <c r="A256" s="1" t="s">
        <v>58</v>
      </c>
      <c r="B256" s="42" t="s">
        <v>0</v>
      </c>
      <c r="C256" s="3">
        <v>367</v>
      </c>
      <c r="D256" s="3"/>
      <c r="E256" s="3">
        <f>VLOOKUP($A256,[1]Hoja1!$A$30:$AP$46,27,FALSE)</f>
        <v>83</v>
      </c>
      <c r="F256" s="2">
        <f t="shared" si="50"/>
        <v>22.615803814713896</v>
      </c>
    </row>
    <row r="257" spans="1:6" ht="10.8" customHeight="1" x14ac:dyDescent="0.2">
      <c r="C257" s="3"/>
      <c r="D257" s="3"/>
      <c r="E257" s="3"/>
      <c r="F257" s="2"/>
    </row>
    <row r="258" spans="1:6" s="15" customFormat="1" x14ac:dyDescent="0.2">
      <c r="B258" s="44" t="s">
        <v>92</v>
      </c>
      <c r="C258" s="20">
        <f t="shared" ref="C258" si="51">SUM(C259:C266)</f>
        <v>5863</v>
      </c>
      <c r="D258" s="20"/>
      <c r="E258" s="20">
        <f>SUM(E259:E266)</f>
        <v>2166</v>
      </c>
      <c r="F258" s="14">
        <f t="shared" ref="F258:F266" si="52">(E258/C258)*100</f>
        <v>36.943544260617436</v>
      </c>
    </row>
    <row r="259" spans="1:6" ht="10.8" customHeight="1" x14ac:dyDescent="0.2">
      <c r="A259" s="1" t="s">
        <v>8</v>
      </c>
      <c r="B259" s="42" t="s">
        <v>8</v>
      </c>
      <c r="C259" s="3">
        <v>1050</v>
      </c>
      <c r="D259" s="3"/>
      <c r="E259" s="3">
        <f>VLOOKUP($A259,[1]Hoja1!$A$30:$AP$46,28,FALSE)</f>
        <v>454</v>
      </c>
      <c r="F259" s="2">
        <f t="shared" si="52"/>
        <v>43.238095238095234</v>
      </c>
    </row>
    <row r="260" spans="1:6" ht="10.8" customHeight="1" x14ac:dyDescent="0.2">
      <c r="A260" s="1" t="s">
        <v>7</v>
      </c>
      <c r="B260" s="42" t="s">
        <v>7</v>
      </c>
      <c r="C260" s="3">
        <v>1063</v>
      </c>
      <c r="D260" s="3"/>
      <c r="E260" s="3">
        <f>VLOOKUP($A260,[1]Hoja1!$A$30:$AP$46,28,FALSE)</f>
        <v>542</v>
      </c>
      <c r="F260" s="2">
        <f t="shared" si="52"/>
        <v>50.987770460959545</v>
      </c>
    </row>
    <row r="261" spans="1:6" ht="10.8" customHeight="1" x14ac:dyDescent="0.2">
      <c r="A261" s="1" t="s">
        <v>6</v>
      </c>
      <c r="B261" s="42" t="s">
        <v>6</v>
      </c>
      <c r="C261" s="3">
        <v>784</v>
      </c>
      <c r="D261" s="3"/>
      <c r="E261" s="3">
        <f>VLOOKUP($A261,[1]Hoja1!$A$30:$AP$46,28,FALSE)</f>
        <v>186</v>
      </c>
      <c r="F261" s="2">
        <f t="shared" si="52"/>
        <v>23.72448979591837</v>
      </c>
    </row>
    <row r="262" spans="1:6" ht="10.8" customHeight="1" x14ac:dyDescent="0.2">
      <c r="A262" s="1" t="s">
        <v>5</v>
      </c>
      <c r="B262" s="42" t="s">
        <v>5</v>
      </c>
      <c r="C262" s="3">
        <v>269</v>
      </c>
      <c r="D262" s="3"/>
      <c r="E262" s="3">
        <f>VLOOKUP($A262,[1]Hoja1!$A$30:$AP$46,28,FALSE)</f>
        <v>35</v>
      </c>
      <c r="F262" s="2">
        <f t="shared" si="52"/>
        <v>13.011152416356877</v>
      </c>
    </row>
    <row r="263" spans="1:6" ht="10.8" customHeight="1" x14ac:dyDescent="0.2">
      <c r="A263" s="1" t="s">
        <v>4</v>
      </c>
      <c r="B263" s="42" t="s">
        <v>4</v>
      </c>
      <c r="C263" s="3">
        <v>202</v>
      </c>
      <c r="D263" s="3"/>
      <c r="E263" s="3">
        <f>VLOOKUP($A263,[1]Hoja1!$A$30:$AP$46,28,FALSE)</f>
        <v>88</v>
      </c>
      <c r="F263" s="2">
        <f t="shared" si="52"/>
        <v>43.564356435643568</v>
      </c>
    </row>
    <row r="264" spans="1:6" ht="10.8" customHeight="1" x14ac:dyDescent="0.2">
      <c r="A264" s="1" t="s">
        <v>56</v>
      </c>
      <c r="B264" s="42" t="s">
        <v>2</v>
      </c>
      <c r="C264" s="3">
        <v>1073</v>
      </c>
      <c r="D264" s="3"/>
      <c r="E264" s="3">
        <f>VLOOKUP($A264,[1]Hoja1!$A$30:$AP$46,28,FALSE)</f>
        <v>410</v>
      </c>
      <c r="F264" s="2">
        <f t="shared" si="52"/>
        <v>38.210624417520975</v>
      </c>
    </row>
    <row r="265" spans="1:6" ht="10.8" customHeight="1" x14ac:dyDescent="0.2">
      <c r="A265" s="1" t="s">
        <v>57</v>
      </c>
      <c r="B265" s="42" t="s">
        <v>1</v>
      </c>
      <c r="C265" s="3">
        <v>1050</v>
      </c>
      <c r="D265" s="3"/>
      <c r="E265" s="3">
        <f>VLOOKUP($A265,[1]Hoja1!$A$30:$AP$46,28,FALSE)</f>
        <v>446</v>
      </c>
      <c r="F265" s="2">
        <f t="shared" si="52"/>
        <v>42.476190476190482</v>
      </c>
    </row>
    <row r="266" spans="1:6" ht="10.8" customHeight="1" x14ac:dyDescent="0.2">
      <c r="A266" s="1" t="s">
        <v>58</v>
      </c>
      <c r="B266" s="42" t="s">
        <v>0</v>
      </c>
      <c r="C266" s="3">
        <v>372</v>
      </c>
      <c r="D266" s="3"/>
      <c r="E266" s="3">
        <f>VLOOKUP($A266,[1]Hoja1!$A$30:$AP$46,28,FALSE)</f>
        <v>5</v>
      </c>
      <c r="F266" s="2">
        <f t="shared" si="52"/>
        <v>1.3440860215053763</v>
      </c>
    </row>
    <row r="267" spans="1:6" ht="10.8" customHeight="1" x14ac:dyDescent="0.2">
      <c r="C267" s="3"/>
      <c r="D267" s="3"/>
      <c r="E267" s="3"/>
      <c r="F267" s="2"/>
    </row>
    <row r="268" spans="1:6" s="15" customFormat="1" x14ac:dyDescent="0.2">
      <c r="B268" s="44" t="s">
        <v>93</v>
      </c>
      <c r="C268" s="20">
        <f t="shared" ref="C268" si="53">SUM(C269:C276)</f>
        <v>5865</v>
      </c>
      <c r="D268" s="20"/>
      <c r="E268" s="20">
        <f>SUM(E269:E276)</f>
        <v>2827</v>
      </c>
      <c r="F268" s="14">
        <f t="shared" ref="F268:F276" si="54">(E268/C268)*100</f>
        <v>48.201193520886612</v>
      </c>
    </row>
    <row r="269" spans="1:6" ht="10.8" customHeight="1" x14ac:dyDescent="0.2">
      <c r="A269" s="1" t="s">
        <v>8</v>
      </c>
      <c r="B269" s="42" t="s">
        <v>8</v>
      </c>
      <c r="C269" s="3">
        <v>1003</v>
      </c>
      <c r="D269" s="3"/>
      <c r="E269" s="3">
        <f>VLOOKUP($A269,[1]Hoja1!$A$30:$AP$46,29,FALSE)</f>
        <v>459</v>
      </c>
      <c r="F269" s="2">
        <f t="shared" si="54"/>
        <v>45.762711864406782</v>
      </c>
    </row>
    <row r="270" spans="1:6" ht="10.8" customHeight="1" x14ac:dyDescent="0.2">
      <c r="A270" s="1" t="s">
        <v>7</v>
      </c>
      <c r="B270" s="42" t="s">
        <v>7</v>
      </c>
      <c r="C270" s="3">
        <v>1004</v>
      </c>
      <c r="D270" s="3"/>
      <c r="E270" s="3">
        <f>VLOOKUP($A270,[1]Hoja1!$A$30:$AP$46,29,FALSE)</f>
        <v>798</v>
      </c>
      <c r="F270" s="2">
        <f t="shared" si="54"/>
        <v>79.482071713147405</v>
      </c>
    </row>
    <row r="271" spans="1:6" ht="10.8" customHeight="1" x14ac:dyDescent="0.2">
      <c r="A271" s="1" t="s">
        <v>6</v>
      </c>
      <c r="B271" s="42" t="s">
        <v>6</v>
      </c>
      <c r="C271" s="3">
        <v>673</v>
      </c>
      <c r="D271" s="3"/>
      <c r="E271" s="3">
        <f>VLOOKUP($A271,[1]Hoja1!$A$30:$AP$46,29,FALSE)</f>
        <v>227</v>
      </c>
      <c r="F271" s="2">
        <f t="shared" si="54"/>
        <v>33.729569093610699</v>
      </c>
    </row>
    <row r="272" spans="1:6" ht="10.8" customHeight="1" x14ac:dyDescent="0.2">
      <c r="A272" s="1" t="s">
        <v>5</v>
      </c>
      <c r="B272" s="42" t="s">
        <v>5</v>
      </c>
      <c r="C272" s="3">
        <v>586</v>
      </c>
      <c r="D272" s="3"/>
      <c r="E272" s="3">
        <f>VLOOKUP($A272,[1]Hoja1!$A$30:$AP$46,29,FALSE)</f>
        <v>298</v>
      </c>
      <c r="F272" s="2">
        <f t="shared" si="54"/>
        <v>50.853242320819113</v>
      </c>
    </row>
    <row r="273" spans="1:6" ht="10.8" customHeight="1" x14ac:dyDescent="0.2">
      <c r="A273" s="1" t="s">
        <v>4</v>
      </c>
      <c r="B273" s="42" t="s">
        <v>4</v>
      </c>
      <c r="C273" s="3">
        <v>265</v>
      </c>
      <c r="D273" s="3"/>
      <c r="E273" s="3">
        <f>VLOOKUP($A273,[1]Hoja1!$A$30:$AP$46,29,FALSE)</f>
        <v>159</v>
      </c>
      <c r="F273" s="2">
        <f t="shared" si="54"/>
        <v>60</v>
      </c>
    </row>
    <row r="274" spans="1:6" ht="10.8" customHeight="1" x14ac:dyDescent="0.2">
      <c r="A274" s="1" t="s">
        <v>56</v>
      </c>
      <c r="B274" s="42" t="s">
        <v>2</v>
      </c>
      <c r="C274" s="3">
        <v>945</v>
      </c>
      <c r="D274" s="3"/>
      <c r="E274" s="3">
        <f>VLOOKUP($A274,[1]Hoja1!$A$30:$AP$46,29,FALSE)</f>
        <v>499</v>
      </c>
      <c r="F274" s="2">
        <f t="shared" si="54"/>
        <v>52.804232804232811</v>
      </c>
    </row>
    <row r="275" spans="1:6" ht="10.8" customHeight="1" x14ac:dyDescent="0.2">
      <c r="A275" s="1" t="s">
        <v>57</v>
      </c>
      <c r="B275" s="42" t="s">
        <v>1</v>
      </c>
      <c r="C275" s="3">
        <v>816</v>
      </c>
      <c r="D275" s="3"/>
      <c r="E275" s="3">
        <f>VLOOKUP($A275,[1]Hoja1!$A$30:$AP$46,29,FALSE)</f>
        <v>367</v>
      </c>
      <c r="F275" s="2">
        <f t="shared" si="54"/>
        <v>44.975490196078432</v>
      </c>
    </row>
    <row r="276" spans="1:6" ht="10.8" customHeight="1" x14ac:dyDescent="0.2">
      <c r="A276" s="1" t="s">
        <v>58</v>
      </c>
      <c r="B276" s="42" t="s">
        <v>0</v>
      </c>
      <c r="C276" s="3">
        <v>573</v>
      </c>
      <c r="D276" s="3"/>
      <c r="E276" s="3">
        <f>VLOOKUP($A276,[1]Hoja1!$A$30:$AP$46,29,FALSE)</f>
        <v>20</v>
      </c>
      <c r="F276" s="2">
        <f t="shared" si="54"/>
        <v>3.4904013961605584</v>
      </c>
    </row>
    <row r="277" spans="1:6" ht="10.8" customHeight="1" x14ac:dyDescent="0.2">
      <c r="C277" s="3"/>
      <c r="D277" s="3"/>
      <c r="E277" s="3"/>
      <c r="F277" s="2"/>
    </row>
    <row r="278" spans="1:6" s="15" customFormat="1" x14ac:dyDescent="0.2">
      <c r="B278" s="44" t="s">
        <v>94</v>
      </c>
      <c r="C278" s="20">
        <f t="shared" ref="C278" si="55">SUM(C279:C286)</f>
        <v>8935</v>
      </c>
      <c r="D278" s="20"/>
      <c r="E278" s="20">
        <f>SUM(E279:E286)</f>
        <v>4369</v>
      </c>
      <c r="F278" s="14">
        <f t="shared" ref="F278:F286" si="56">(E278/C278)*100</f>
        <v>48.89759373251259</v>
      </c>
    </row>
    <row r="279" spans="1:6" ht="10.8" customHeight="1" x14ac:dyDescent="0.2">
      <c r="A279" s="1" t="s">
        <v>8</v>
      </c>
      <c r="B279" s="42" t="s">
        <v>8</v>
      </c>
      <c r="C279" s="3">
        <v>1495</v>
      </c>
      <c r="D279" s="3"/>
      <c r="E279" s="3">
        <f>VLOOKUP($A279,[1]Hoja1!$A$30:$AP$46,30,FALSE)</f>
        <v>773</v>
      </c>
      <c r="F279" s="2">
        <f t="shared" si="56"/>
        <v>51.705685618729106</v>
      </c>
    </row>
    <row r="280" spans="1:6" ht="10.8" customHeight="1" x14ac:dyDescent="0.2">
      <c r="A280" s="1" t="s">
        <v>7</v>
      </c>
      <c r="B280" s="42" t="s">
        <v>7</v>
      </c>
      <c r="C280" s="3">
        <v>1536</v>
      </c>
      <c r="D280" s="3"/>
      <c r="E280" s="3">
        <f>VLOOKUP($A280,[1]Hoja1!$A$30:$AP$46,30,FALSE)</f>
        <v>1246</v>
      </c>
      <c r="F280" s="2">
        <f t="shared" si="56"/>
        <v>81.119791666666657</v>
      </c>
    </row>
    <row r="281" spans="1:6" ht="10.8" customHeight="1" x14ac:dyDescent="0.2">
      <c r="A281" s="1" t="s">
        <v>6</v>
      </c>
      <c r="B281" s="42" t="s">
        <v>6</v>
      </c>
      <c r="C281" s="3">
        <v>1317</v>
      </c>
      <c r="D281" s="3"/>
      <c r="E281" s="3">
        <f>VLOOKUP($A281,[1]Hoja1!$A$30:$AP$46,30,FALSE)</f>
        <v>312</v>
      </c>
      <c r="F281" s="2">
        <f t="shared" si="56"/>
        <v>23.690205011389523</v>
      </c>
    </row>
    <row r="282" spans="1:6" ht="10.8" customHeight="1" x14ac:dyDescent="0.2">
      <c r="A282" s="1" t="s">
        <v>5</v>
      </c>
      <c r="B282" s="42" t="s">
        <v>5</v>
      </c>
      <c r="C282" s="3">
        <v>938</v>
      </c>
      <c r="D282" s="3"/>
      <c r="E282" s="3">
        <f>VLOOKUP($A282,[1]Hoja1!$A$30:$AP$46,30,FALSE)</f>
        <v>329</v>
      </c>
      <c r="F282" s="2">
        <f t="shared" si="56"/>
        <v>35.074626865671647</v>
      </c>
    </row>
    <row r="283" spans="1:6" ht="10.8" customHeight="1" x14ac:dyDescent="0.2">
      <c r="A283" s="1" t="s">
        <v>4</v>
      </c>
      <c r="B283" s="42" t="s">
        <v>4</v>
      </c>
      <c r="C283" s="3">
        <v>715</v>
      </c>
      <c r="D283" s="3"/>
      <c r="E283" s="3">
        <f>VLOOKUP($A283,[1]Hoja1!$A$30:$AP$46,30,FALSE)</f>
        <v>310</v>
      </c>
      <c r="F283" s="2">
        <f t="shared" si="56"/>
        <v>43.356643356643353</v>
      </c>
    </row>
    <row r="284" spans="1:6" ht="10.8" customHeight="1" x14ac:dyDescent="0.2">
      <c r="A284" s="1" t="s">
        <v>56</v>
      </c>
      <c r="B284" s="42" t="s">
        <v>2</v>
      </c>
      <c r="C284" s="3">
        <v>1162</v>
      </c>
      <c r="D284" s="3"/>
      <c r="E284" s="3">
        <f>VLOOKUP($A284,[1]Hoja1!$A$30:$AP$46,30,FALSE)</f>
        <v>816</v>
      </c>
      <c r="F284" s="2">
        <f t="shared" si="56"/>
        <v>70.223752151462989</v>
      </c>
    </row>
    <row r="285" spans="1:6" ht="10.8" customHeight="1" x14ac:dyDescent="0.2">
      <c r="A285" s="1" t="s">
        <v>57</v>
      </c>
      <c r="B285" s="42" t="s">
        <v>1</v>
      </c>
      <c r="C285" s="3">
        <v>1440</v>
      </c>
      <c r="D285" s="3"/>
      <c r="E285" s="3">
        <f>VLOOKUP($A285,[1]Hoja1!$A$30:$AP$46,30,FALSE)</f>
        <v>490</v>
      </c>
      <c r="F285" s="2">
        <f t="shared" si="56"/>
        <v>34.027777777777779</v>
      </c>
    </row>
    <row r="286" spans="1:6" ht="10.8" customHeight="1" x14ac:dyDescent="0.2">
      <c r="A286" s="1" t="s">
        <v>58</v>
      </c>
      <c r="B286" s="42" t="s">
        <v>0</v>
      </c>
      <c r="C286" s="3">
        <v>332</v>
      </c>
      <c r="D286" s="3"/>
      <c r="E286" s="3">
        <f>VLOOKUP($A286,[1]Hoja1!$A$30:$AP$46,30,FALSE)</f>
        <v>93</v>
      </c>
      <c r="F286" s="2">
        <f t="shared" si="56"/>
        <v>28.012048192771083</v>
      </c>
    </row>
    <row r="287" spans="1:6" ht="10.8" customHeight="1" x14ac:dyDescent="0.2">
      <c r="C287" s="3"/>
      <c r="D287" s="3"/>
      <c r="E287" s="3"/>
      <c r="F287" s="2"/>
    </row>
    <row r="288" spans="1:6" ht="10.8" customHeight="1" x14ac:dyDescent="0.2">
      <c r="A288" s="15"/>
      <c r="B288" s="44" t="s">
        <v>95</v>
      </c>
      <c r="C288" s="20">
        <f t="shared" ref="C288" si="57">SUM(C289:C296)</f>
        <v>4194</v>
      </c>
      <c r="D288" s="20"/>
      <c r="E288" s="20">
        <f>SUM(E289:E296)</f>
        <v>2464</v>
      </c>
      <c r="F288" s="14">
        <f t="shared" ref="F288:F296" si="58">(E288/C288)*100</f>
        <v>58.750596089651886</v>
      </c>
    </row>
    <row r="289" spans="1:6" ht="10.8" customHeight="1" x14ac:dyDescent="0.2">
      <c r="A289" s="1" t="s">
        <v>8</v>
      </c>
      <c r="B289" s="42" t="s">
        <v>8</v>
      </c>
      <c r="C289" s="3">
        <v>493</v>
      </c>
      <c r="D289" s="3"/>
      <c r="E289" s="3">
        <f>VLOOKUP($A289,[1]Hoja1!$A$30:$AP$46,31,FALSE)</f>
        <v>291</v>
      </c>
      <c r="F289" s="2">
        <f t="shared" si="58"/>
        <v>59.026369168356993</v>
      </c>
    </row>
    <row r="290" spans="1:6" ht="10.8" customHeight="1" x14ac:dyDescent="0.2">
      <c r="A290" s="1" t="s">
        <v>7</v>
      </c>
      <c r="B290" s="42" t="s">
        <v>7</v>
      </c>
      <c r="C290" s="3">
        <v>791</v>
      </c>
      <c r="D290" s="3"/>
      <c r="E290" s="3">
        <f>VLOOKUP($A290,[1]Hoja1!$A$30:$AP$46,31,FALSE)</f>
        <v>648</v>
      </c>
      <c r="F290" s="2">
        <f t="shared" si="58"/>
        <v>81.921618204804048</v>
      </c>
    </row>
    <row r="291" spans="1:6" ht="10.8" customHeight="1" x14ac:dyDescent="0.2">
      <c r="A291" s="1" t="s">
        <v>6</v>
      </c>
      <c r="B291" s="42" t="s">
        <v>6</v>
      </c>
      <c r="C291" s="3">
        <v>750</v>
      </c>
      <c r="D291" s="3"/>
      <c r="E291" s="3">
        <f>VLOOKUP($A291,[1]Hoja1!$A$30:$AP$46,31,FALSE)</f>
        <v>494</v>
      </c>
      <c r="F291" s="2">
        <f t="shared" si="58"/>
        <v>65.86666666666666</v>
      </c>
    </row>
    <row r="292" spans="1:6" ht="10.8" customHeight="1" x14ac:dyDescent="0.2">
      <c r="A292" s="1" t="s">
        <v>5</v>
      </c>
      <c r="B292" s="42" t="s">
        <v>5</v>
      </c>
      <c r="C292" s="3">
        <v>189</v>
      </c>
      <c r="D292" s="3"/>
      <c r="E292" s="3">
        <f>VLOOKUP($A292,[1]Hoja1!$A$30:$AP$46,31,FALSE)</f>
        <v>37</v>
      </c>
      <c r="F292" s="2">
        <f t="shared" si="58"/>
        <v>19.576719576719576</v>
      </c>
    </row>
    <row r="293" spans="1:6" ht="10.8" customHeight="1" x14ac:dyDescent="0.2">
      <c r="A293" s="1" t="s">
        <v>4</v>
      </c>
      <c r="B293" s="42" t="s">
        <v>4</v>
      </c>
      <c r="C293" s="3">
        <v>203</v>
      </c>
      <c r="D293" s="3"/>
      <c r="E293" s="3">
        <f>VLOOKUP($A293,[1]Hoja1!$A$30:$AP$46,31,FALSE)</f>
        <v>150</v>
      </c>
      <c r="F293" s="2">
        <f t="shared" si="58"/>
        <v>73.891625615763544</v>
      </c>
    </row>
    <row r="294" spans="1:6" ht="10.8" customHeight="1" x14ac:dyDescent="0.2">
      <c r="A294" s="1" t="s">
        <v>56</v>
      </c>
      <c r="B294" s="42" t="s">
        <v>2</v>
      </c>
      <c r="C294" s="3">
        <v>762</v>
      </c>
      <c r="D294" s="3"/>
      <c r="E294" s="3">
        <f>VLOOKUP($A294,[1]Hoja1!$A$30:$AP$46,31,FALSE)</f>
        <v>453</v>
      </c>
      <c r="F294" s="2">
        <f t="shared" si="58"/>
        <v>59.4488188976378</v>
      </c>
    </row>
    <row r="295" spans="1:6" ht="10.8" customHeight="1" x14ac:dyDescent="0.2">
      <c r="A295" s="1" t="s">
        <v>57</v>
      </c>
      <c r="B295" s="42" t="s">
        <v>1</v>
      </c>
      <c r="C295" s="3">
        <v>740</v>
      </c>
      <c r="D295" s="3"/>
      <c r="E295" s="3">
        <f>VLOOKUP($A295,[1]Hoja1!$A$30:$AP$46,31,FALSE)</f>
        <v>351</v>
      </c>
      <c r="F295" s="2">
        <f t="shared" si="58"/>
        <v>47.432432432432428</v>
      </c>
    </row>
    <row r="296" spans="1:6" ht="10.8" customHeight="1" x14ac:dyDescent="0.2">
      <c r="A296" s="1" t="s">
        <v>58</v>
      </c>
      <c r="B296" s="42" t="s">
        <v>0</v>
      </c>
      <c r="C296" s="3">
        <v>266</v>
      </c>
      <c r="D296" s="3"/>
      <c r="E296" s="3">
        <f>VLOOKUP($A296,[1]Hoja1!$A$30:$AP$46,31,FALSE)</f>
        <v>40</v>
      </c>
      <c r="F296" s="2">
        <f t="shared" si="58"/>
        <v>15.037593984962406</v>
      </c>
    </row>
    <row r="297" spans="1:6" ht="10.8" customHeight="1" x14ac:dyDescent="0.2">
      <c r="C297" s="3"/>
      <c r="D297" s="3"/>
      <c r="E297" s="3"/>
      <c r="F297" s="2"/>
    </row>
    <row r="298" spans="1:6" ht="10.8" customHeight="1" x14ac:dyDescent="0.2">
      <c r="A298" s="15"/>
      <c r="B298" s="44" t="s">
        <v>96</v>
      </c>
      <c r="C298" s="20">
        <f t="shared" ref="C298" si="59">SUM(C299:C306)</f>
        <v>4060</v>
      </c>
      <c r="D298" s="20"/>
      <c r="E298" s="20">
        <f>SUM(E299:E306)</f>
        <v>2336</v>
      </c>
      <c r="F298" s="14">
        <f t="shared" ref="F298:F306" si="60">(E298/C298)*100</f>
        <v>57.536945812807886</v>
      </c>
    </row>
    <row r="299" spans="1:6" ht="10.8" customHeight="1" x14ac:dyDescent="0.2">
      <c r="A299" s="1" t="s">
        <v>8</v>
      </c>
      <c r="B299" s="42" t="s">
        <v>8</v>
      </c>
      <c r="C299" s="3">
        <v>573</v>
      </c>
      <c r="D299" s="3"/>
      <c r="E299" s="3">
        <f>VLOOKUP($A299,[1]Hoja1!$A$30:$AP$46,32,FALSE)</f>
        <v>289</v>
      </c>
      <c r="F299" s="2">
        <f t="shared" si="60"/>
        <v>50.436300174520063</v>
      </c>
    </row>
    <row r="300" spans="1:6" ht="10.8" customHeight="1" x14ac:dyDescent="0.2">
      <c r="A300" s="1" t="s">
        <v>7</v>
      </c>
      <c r="B300" s="42" t="s">
        <v>7</v>
      </c>
      <c r="C300" s="3">
        <v>800</v>
      </c>
      <c r="D300" s="3"/>
      <c r="E300" s="3">
        <f>VLOOKUP($A300,[1]Hoja1!$A$30:$AP$46,32,FALSE)</f>
        <v>595</v>
      </c>
      <c r="F300" s="2">
        <f t="shared" si="60"/>
        <v>74.375</v>
      </c>
    </row>
    <row r="301" spans="1:6" ht="10.8" customHeight="1" x14ac:dyDescent="0.2">
      <c r="A301" s="1" t="s">
        <v>6</v>
      </c>
      <c r="B301" s="42" t="s">
        <v>6</v>
      </c>
      <c r="C301" s="3">
        <v>637</v>
      </c>
      <c r="D301" s="3"/>
      <c r="E301" s="3">
        <f>VLOOKUP($A301,[1]Hoja1!$A$30:$AP$46,32,FALSE)</f>
        <v>432</v>
      </c>
      <c r="F301" s="2">
        <f t="shared" si="60"/>
        <v>67.817896389324957</v>
      </c>
    </row>
    <row r="302" spans="1:6" ht="10.8" customHeight="1" x14ac:dyDescent="0.2">
      <c r="A302" s="1" t="s">
        <v>5</v>
      </c>
      <c r="B302" s="42" t="s">
        <v>5</v>
      </c>
      <c r="C302" s="3">
        <v>172</v>
      </c>
      <c r="D302" s="3"/>
      <c r="E302" s="3">
        <f>VLOOKUP($A302,[1]Hoja1!$A$30:$AP$46,32,FALSE)</f>
        <v>98</v>
      </c>
      <c r="F302" s="2">
        <f t="shared" si="60"/>
        <v>56.97674418604651</v>
      </c>
    </row>
    <row r="303" spans="1:6" ht="10.8" customHeight="1" x14ac:dyDescent="0.2">
      <c r="A303" s="1" t="s">
        <v>4</v>
      </c>
      <c r="B303" s="42" t="s">
        <v>4</v>
      </c>
      <c r="C303" s="3">
        <v>206</v>
      </c>
      <c r="D303" s="3"/>
      <c r="E303" s="3">
        <f>VLOOKUP($A303,[1]Hoja1!$A$30:$AP$46,32,FALSE)</f>
        <v>112</v>
      </c>
      <c r="F303" s="2">
        <f t="shared" si="60"/>
        <v>54.368932038834949</v>
      </c>
    </row>
    <row r="304" spans="1:6" ht="10.8" customHeight="1" x14ac:dyDescent="0.2">
      <c r="A304" s="1" t="s">
        <v>56</v>
      </c>
      <c r="B304" s="42" t="s">
        <v>2</v>
      </c>
      <c r="C304" s="3">
        <v>722</v>
      </c>
      <c r="D304" s="3"/>
      <c r="E304" s="3">
        <f>VLOOKUP($A304,[1]Hoja1!$A$30:$AP$46,32,FALSE)</f>
        <v>416</v>
      </c>
      <c r="F304" s="2">
        <f t="shared" si="60"/>
        <v>57.61772853185596</v>
      </c>
    </row>
    <row r="305" spans="1:6" ht="10.8" customHeight="1" x14ac:dyDescent="0.2">
      <c r="A305" s="1" t="s">
        <v>57</v>
      </c>
      <c r="B305" s="42" t="s">
        <v>1</v>
      </c>
      <c r="C305" s="3">
        <v>719</v>
      </c>
      <c r="D305" s="3"/>
      <c r="E305" s="3">
        <f>VLOOKUP($A305,[1]Hoja1!$A$30:$AP$46,32,FALSE)</f>
        <v>347</v>
      </c>
      <c r="F305" s="2">
        <f t="shared" si="60"/>
        <v>48.261474269819196</v>
      </c>
    </row>
    <row r="306" spans="1:6" ht="10.8" customHeight="1" x14ac:dyDescent="0.2">
      <c r="A306" s="1" t="s">
        <v>58</v>
      </c>
      <c r="B306" s="42" t="s">
        <v>0</v>
      </c>
      <c r="C306" s="3">
        <v>231</v>
      </c>
      <c r="D306" s="3"/>
      <c r="E306" s="3">
        <f>VLOOKUP($A306,[1]Hoja1!$A$30:$AP$46,32,FALSE)</f>
        <v>47</v>
      </c>
      <c r="F306" s="2">
        <f t="shared" si="60"/>
        <v>20.346320346320347</v>
      </c>
    </row>
    <row r="307" spans="1:6" ht="10.8" customHeight="1" x14ac:dyDescent="0.2">
      <c r="C307" s="3"/>
      <c r="D307" s="3"/>
      <c r="E307" s="3"/>
      <c r="F307" s="2"/>
    </row>
    <row r="308" spans="1:6" ht="10.8" customHeight="1" x14ac:dyDescent="0.2">
      <c r="A308" s="15"/>
      <c r="B308" s="44" t="s">
        <v>97</v>
      </c>
      <c r="C308" s="20">
        <f t="shared" ref="C308" si="61">SUM(C309:C316)</f>
        <v>4427</v>
      </c>
      <c r="D308" s="20"/>
      <c r="E308" s="20">
        <f>SUM(E309:E316)</f>
        <v>2269</v>
      </c>
      <c r="F308" s="14">
        <f t="shared" ref="F308:F316" si="62">(E308/C308)*100</f>
        <v>51.253670657330019</v>
      </c>
    </row>
    <row r="309" spans="1:6" ht="10.8" customHeight="1" x14ac:dyDescent="0.2">
      <c r="A309" s="1" t="s">
        <v>8</v>
      </c>
      <c r="B309" s="42" t="s">
        <v>8</v>
      </c>
      <c r="C309" s="3">
        <v>747</v>
      </c>
      <c r="D309" s="3"/>
      <c r="E309" s="3">
        <f>VLOOKUP($A309,[1]Hoja1!$A$30:$AP$46,33,FALSE)</f>
        <v>284</v>
      </c>
      <c r="F309" s="2">
        <f t="shared" si="62"/>
        <v>38.018741633199468</v>
      </c>
    </row>
    <row r="310" spans="1:6" ht="10.8" customHeight="1" x14ac:dyDescent="0.2">
      <c r="A310" s="1" t="s">
        <v>7</v>
      </c>
      <c r="B310" s="42" t="s">
        <v>7</v>
      </c>
      <c r="C310" s="3">
        <v>785</v>
      </c>
      <c r="D310" s="3"/>
      <c r="E310" s="3">
        <f>VLOOKUP($A310,[1]Hoja1!$A$30:$AP$46,33,FALSE)</f>
        <v>617</v>
      </c>
      <c r="F310" s="2">
        <f t="shared" si="62"/>
        <v>78.598726114649679</v>
      </c>
    </row>
    <row r="311" spans="1:6" ht="10.8" customHeight="1" x14ac:dyDescent="0.2">
      <c r="A311" s="1" t="s">
        <v>6</v>
      </c>
      <c r="B311" s="42" t="s">
        <v>6</v>
      </c>
      <c r="C311" s="3">
        <v>756</v>
      </c>
      <c r="D311" s="3"/>
      <c r="E311" s="3">
        <f>VLOOKUP($A311,[1]Hoja1!$A$30:$AP$46,33,FALSE)</f>
        <v>460</v>
      </c>
      <c r="F311" s="2">
        <f t="shared" si="62"/>
        <v>60.846560846560848</v>
      </c>
    </row>
    <row r="312" spans="1:6" ht="10.8" customHeight="1" x14ac:dyDescent="0.2">
      <c r="A312" s="1" t="s">
        <v>5</v>
      </c>
      <c r="B312" s="42" t="s">
        <v>5</v>
      </c>
      <c r="C312" s="3">
        <v>169</v>
      </c>
      <c r="D312" s="3"/>
      <c r="E312" s="3">
        <f>VLOOKUP($A312,[1]Hoja1!$A$30:$AP$46,33,FALSE)</f>
        <v>19</v>
      </c>
      <c r="F312" s="2">
        <f t="shared" si="62"/>
        <v>11.242603550295858</v>
      </c>
    </row>
    <row r="313" spans="1:6" ht="10.8" customHeight="1" x14ac:dyDescent="0.2">
      <c r="A313" s="1" t="s">
        <v>4</v>
      </c>
      <c r="B313" s="42" t="s">
        <v>4</v>
      </c>
      <c r="C313" s="3">
        <v>130</v>
      </c>
      <c r="D313" s="3"/>
      <c r="E313" s="3">
        <f>VLOOKUP($A313,[1]Hoja1!$A$30:$AP$46,33,FALSE)</f>
        <v>75</v>
      </c>
      <c r="F313" s="2">
        <f t="shared" si="62"/>
        <v>57.692307692307686</v>
      </c>
    </row>
    <row r="314" spans="1:6" ht="10.8" customHeight="1" x14ac:dyDescent="0.2">
      <c r="A314" s="1" t="s">
        <v>56</v>
      </c>
      <c r="B314" s="42" t="s">
        <v>2</v>
      </c>
      <c r="C314" s="3">
        <v>762</v>
      </c>
      <c r="D314" s="3"/>
      <c r="E314" s="3">
        <f>VLOOKUP($A314,[1]Hoja1!$A$30:$AP$46,33,FALSE)</f>
        <v>385</v>
      </c>
      <c r="F314" s="2">
        <f t="shared" si="62"/>
        <v>50.524934383202101</v>
      </c>
    </row>
    <row r="315" spans="1:6" ht="10.8" customHeight="1" x14ac:dyDescent="0.2">
      <c r="A315" s="1" t="s">
        <v>57</v>
      </c>
      <c r="B315" s="42" t="s">
        <v>1</v>
      </c>
      <c r="C315" s="3">
        <v>746</v>
      </c>
      <c r="D315" s="3"/>
      <c r="E315" s="3">
        <f>VLOOKUP($A315,[1]Hoja1!$A$30:$AP$46,33,FALSE)</f>
        <v>380</v>
      </c>
      <c r="F315" s="2">
        <f t="shared" si="62"/>
        <v>50.938337801608583</v>
      </c>
    </row>
    <row r="316" spans="1:6" ht="10.8" customHeight="1" x14ac:dyDescent="0.2">
      <c r="A316" s="1" t="s">
        <v>58</v>
      </c>
      <c r="B316" s="42" t="s">
        <v>0</v>
      </c>
      <c r="C316" s="3">
        <v>332</v>
      </c>
      <c r="D316" s="3"/>
      <c r="E316" s="3">
        <f>VLOOKUP($A316,[1]Hoja1!$A$30:$AP$46,33,FALSE)</f>
        <v>49</v>
      </c>
      <c r="F316" s="2">
        <f t="shared" si="62"/>
        <v>14.759036144578314</v>
      </c>
    </row>
    <row r="317" spans="1:6" ht="10.8" customHeight="1" x14ac:dyDescent="0.2">
      <c r="C317" s="3"/>
      <c r="D317" s="3"/>
      <c r="E317" s="3"/>
      <c r="F317" s="2"/>
    </row>
    <row r="318" spans="1:6" ht="10.8" customHeight="1" x14ac:dyDescent="0.2">
      <c r="A318" s="15"/>
      <c r="B318" s="44" t="s">
        <v>98</v>
      </c>
      <c r="C318" s="20">
        <f t="shared" ref="C318" si="63">SUM(C319:C326)</f>
        <v>4794</v>
      </c>
      <c r="D318" s="20"/>
      <c r="E318" s="20">
        <f>SUM(E319:E326)</f>
        <v>2369</v>
      </c>
      <c r="F318" s="14">
        <f t="shared" ref="F318:F326" si="64">(E318/C318)*100</f>
        <v>49.415936587400914</v>
      </c>
    </row>
    <row r="319" spans="1:6" ht="10.8" customHeight="1" x14ac:dyDescent="0.2">
      <c r="A319" s="1" t="s">
        <v>8</v>
      </c>
      <c r="B319" s="42" t="s">
        <v>8</v>
      </c>
      <c r="C319" s="3">
        <v>634</v>
      </c>
      <c r="D319" s="3"/>
      <c r="E319" s="3">
        <f>VLOOKUP($A319,[1]Hoja1!$A$30:$AP$46,34,FALSE)</f>
        <v>377</v>
      </c>
      <c r="F319" s="2">
        <f t="shared" si="64"/>
        <v>59.463722397476339</v>
      </c>
    </row>
    <row r="320" spans="1:6" ht="10.8" customHeight="1" x14ac:dyDescent="0.2">
      <c r="A320" s="1" t="s">
        <v>7</v>
      </c>
      <c r="B320" s="42" t="s">
        <v>7</v>
      </c>
      <c r="C320" s="3">
        <v>828</v>
      </c>
      <c r="D320" s="3"/>
      <c r="E320" s="3">
        <f>VLOOKUP($A320,[1]Hoja1!$A$30:$AP$46,34,FALSE)</f>
        <v>598</v>
      </c>
      <c r="F320" s="2">
        <f t="shared" si="64"/>
        <v>72.222222222222214</v>
      </c>
    </row>
    <row r="321" spans="1:6" ht="10.8" customHeight="1" x14ac:dyDescent="0.2">
      <c r="A321" s="1" t="s">
        <v>6</v>
      </c>
      <c r="B321" s="42" t="s">
        <v>6</v>
      </c>
      <c r="C321" s="3">
        <v>734</v>
      </c>
      <c r="D321" s="3"/>
      <c r="E321" s="3">
        <f>VLOOKUP($A321,[1]Hoja1!$A$30:$AP$46,34,FALSE)</f>
        <v>395</v>
      </c>
      <c r="F321" s="2">
        <f t="shared" si="64"/>
        <v>53.814713896457768</v>
      </c>
    </row>
    <row r="322" spans="1:6" ht="10.8" customHeight="1" x14ac:dyDescent="0.2">
      <c r="A322" s="1" t="s">
        <v>5</v>
      </c>
      <c r="B322" s="42" t="s">
        <v>5</v>
      </c>
      <c r="C322" s="3">
        <v>172</v>
      </c>
      <c r="D322" s="3"/>
      <c r="E322" s="3">
        <f>VLOOKUP($A322,[1]Hoja1!$A$30:$AP$46,34,FALSE)</f>
        <v>10</v>
      </c>
      <c r="F322" s="2">
        <f t="shared" si="64"/>
        <v>5.8139534883720927</v>
      </c>
    </row>
    <row r="323" spans="1:6" ht="10.8" customHeight="1" x14ac:dyDescent="0.2">
      <c r="A323" s="1" t="s">
        <v>4</v>
      </c>
      <c r="B323" s="42" t="s">
        <v>4</v>
      </c>
      <c r="C323" s="3">
        <v>200</v>
      </c>
      <c r="D323" s="3"/>
      <c r="E323" s="3">
        <f>VLOOKUP($A323,[1]Hoja1!$A$30:$AP$46,34,FALSE)</f>
        <v>105</v>
      </c>
      <c r="F323" s="2">
        <f t="shared" si="64"/>
        <v>52.5</v>
      </c>
    </row>
    <row r="324" spans="1:6" ht="10.8" customHeight="1" x14ac:dyDescent="0.2">
      <c r="A324" s="1" t="s">
        <v>56</v>
      </c>
      <c r="B324" s="42" t="s">
        <v>2</v>
      </c>
      <c r="C324" s="3">
        <v>791</v>
      </c>
      <c r="D324" s="3"/>
      <c r="E324" s="3">
        <f>VLOOKUP($A324,[1]Hoja1!$A$30:$AP$46,34,FALSE)</f>
        <v>413</v>
      </c>
      <c r="F324" s="2">
        <f t="shared" si="64"/>
        <v>52.212389380530979</v>
      </c>
    </row>
    <row r="325" spans="1:6" ht="10.8" customHeight="1" x14ac:dyDescent="0.2">
      <c r="A325" s="1" t="s">
        <v>57</v>
      </c>
      <c r="B325" s="42" t="s">
        <v>1</v>
      </c>
      <c r="C325" s="3">
        <v>805</v>
      </c>
      <c r="D325" s="3"/>
      <c r="E325" s="3">
        <f>VLOOKUP($A325,[1]Hoja1!$A$30:$AP$46,34,FALSE)</f>
        <v>385</v>
      </c>
      <c r="F325" s="2">
        <f t="shared" si="64"/>
        <v>47.826086956521742</v>
      </c>
    </row>
    <row r="326" spans="1:6" ht="10.8" customHeight="1" x14ac:dyDescent="0.2">
      <c r="A326" s="1" t="s">
        <v>58</v>
      </c>
      <c r="B326" s="42" t="s">
        <v>0</v>
      </c>
      <c r="C326" s="3">
        <v>630</v>
      </c>
      <c r="D326" s="3"/>
      <c r="E326" s="3">
        <f>VLOOKUP($A326,[1]Hoja1!$A$30:$AP$46,34,FALSE)</f>
        <v>86</v>
      </c>
      <c r="F326" s="2">
        <f t="shared" si="64"/>
        <v>13.65079365079365</v>
      </c>
    </row>
    <row r="328" spans="1:6" s="15" customFormat="1" x14ac:dyDescent="0.2">
      <c r="B328" s="44" t="s">
        <v>99</v>
      </c>
      <c r="C328" s="20">
        <f t="shared" ref="C328" si="65">SUM(C329:C336)</f>
        <v>6468</v>
      </c>
      <c r="D328" s="20"/>
      <c r="E328" s="20">
        <f>SUM(E329:E336)</f>
        <v>3182</v>
      </c>
      <c r="F328" s="14">
        <f t="shared" ref="F328:F336" si="66">(E328/C328)*100</f>
        <v>49.196042053184911</v>
      </c>
    </row>
    <row r="329" spans="1:6" ht="10.8" customHeight="1" x14ac:dyDescent="0.2">
      <c r="A329" s="1" t="s">
        <v>8</v>
      </c>
      <c r="B329" s="42" t="s">
        <v>8</v>
      </c>
      <c r="C329" s="3">
        <v>1054</v>
      </c>
      <c r="D329" s="3"/>
      <c r="E329" s="3">
        <f>VLOOKUP($A329,[1]Hoja1!$A$30:$AP$46,35,FALSE)</f>
        <v>535</v>
      </c>
      <c r="F329" s="2">
        <f t="shared" si="66"/>
        <v>50.759013282732447</v>
      </c>
    </row>
    <row r="330" spans="1:6" ht="10.8" customHeight="1" x14ac:dyDescent="0.2">
      <c r="A330" s="1" t="s">
        <v>7</v>
      </c>
      <c r="B330" s="42" t="s">
        <v>7</v>
      </c>
      <c r="C330" s="3">
        <v>1184</v>
      </c>
      <c r="D330" s="3"/>
      <c r="E330" s="3">
        <f>VLOOKUP($A330,[1]Hoja1!$A$30:$AP$46,35,FALSE)</f>
        <v>842</v>
      </c>
      <c r="F330" s="2">
        <f t="shared" si="66"/>
        <v>71.11486486486487</v>
      </c>
    </row>
    <row r="331" spans="1:6" ht="10.8" customHeight="1" x14ac:dyDescent="0.2">
      <c r="A331" s="1" t="s">
        <v>6</v>
      </c>
      <c r="B331" s="42" t="s">
        <v>6</v>
      </c>
      <c r="C331" s="3">
        <v>554</v>
      </c>
      <c r="D331" s="3"/>
      <c r="E331" s="3">
        <f>VLOOKUP($A331,[1]Hoja1!$A$30:$AP$46,35,FALSE)</f>
        <v>274</v>
      </c>
      <c r="F331" s="2">
        <f t="shared" si="66"/>
        <v>49.458483754512635</v>
      </c>
    </row>
    <row r="332" spans="1:6" ht="10.8" customHeight="1" x14ac:dyDescent="0.2">
      <c r="A332" s="1" t="s">
        <v>5</v>
      </c>
      <c r="B332" s="42" t="s">
        <v>5</v>
      </c>
      <c r="C332" s="3">
        <v>389</v>
      </c>
      <c r="D332" s="3"/>
      <c r="E332" s="3">
        <f>VLOOKUP($A332,[1]Hoja1!$A$30:$AP$46,35,FALSE)</f>
        <v>77</v>
      </c>
      <c r="F332" s="2">
        <f t="shared" si="66"/>
        <v>19.794344473007712</v>
      </c>
    </row>
    <row r="333" spans="1:6" ht="10.8" customHeight="1" x14ac:dyDescent="0.2">
      <c r="A333" s="1" t="s">
        <v>4</v>
      </c>
      <c r="B333" s="42" t="s">
        <v>4</v>
      </c>
      <c r="C333" s="3">
        <v>346</v>
      </c>
      <c r="D333" s="3"/>
      <c r="E333" s="3">
        <f>VLOOKUP($A333,[1]Hoja1!$A$30:$AP$46,35,FALSE)</f>
        <v>184</v>
      </c>
      <c r="F333" s="2">
        <f t="shared" si="66"/>
        <v>53.179190751445084</v>
      </c>
    </row>
    <row r="334" spans="1:6" ht="10.8" customHeight="1" x14ac:dyDescent="0.2">
      <c r="A334" s="1" t="s">
        <v>56</v>
      </c>
      <c r="B334" s="42" t="s">
        <v>2</v>
      </c>
      <c r="C334" s="3">
        <v>832</v>
      </c>
      <c r="D334" s="3"/>
      <c r="E334" s="3">
        <f>VLOOKUP($A334,[1]Hoja1!$A$30:$AP$46,35,FALSE)</f>
        <v>469</v>
      </c>
      <c r="F334" s="2">
        <f t="shared" si="66"/>
        <v>56.370192307692314</v>
      </c>
    </row>
    <row r="335" spans="1:6" ht="10.8" customHeight="1" x14ac:dyDescent="0.2">
      <c r="A335" s="1" t="s">
        <v>57</v>
      </c>
      <c r="B335" s="42" t="s">
        <v>1</v>
      </c>
      <c r="C335" s="3">
        <v>1090</v>
      </c>
      <c r="D335" s="3"/>
      <c r="E335" s="3">
        <f>VLOOKUP($A335,[1]Hoja1!$A$30:$AP$46,35,FALSE)</f>
        <v>422</v>
      </c>
      <c r="F335" s="2">
        <f t="shared" si="66"/>
        <v>38.715596330275233</v>
      </c>
    </row>
    <row r="336" spans="1:6" ht="10.8" customHeight="1" x14ac:dyDescent="0.2">
      <c r="A336" s="1" t="s">
        <v>58</v>
      </c>
      <c r="B336" s="42" t="s">
        <v>0</v>
      </c>
      <c r="C336" s="3">
        <v>1019</v>
      </c>
      <c r="D336" s="3"/>
      <c r="E336" s="3">
        <f>VLOOKUP($A336,[1]Hoja1!$A$30:$AP$46,35,FALSE)</f>
        <v>379</v>
      </c>
      <c r="F336" s="2">
        <f t="shared" si="66"/>
        <v>37.19332679097154</v>
      </c>
    </row>
    <row r="337" spans="1:6" ht="10.8" customHeight="1" x14ac:dyDescent="0.2">
      <c r="C337" s="3"/>
      <c r="D337" s="3"/>
      <c r="E337" s="3"/>
      <c r="F337" s="2"/>
    </row>
    <row r="338" spans="1:6" s="15" customFormat="1" x14ac:dyDescent="0.2">
      <c r="B338" s="44" t="s">
        <v>100</v>
      </c>
      <c r="C338" s="20">
        <f t="shared" ref="C338" si="67">SUM(C339:C346)</f>
        <v>5061</v>
      </c>
      <c r="D338" s="20"/>
      <c r="E338" s="20">
        <f>SUM(E339:E346)</f>
        <v>2297</v>
      </c>
      <c r="F338" s="14">
        <f t="shared" ref="F338:F346" si="68">(E338/C338)*100</f>
        <v>45.38628729500099</v>
      </c>
    </row>
    <row r="339" spans="1:6" ht="10.8" customHeight="1" x14ac:dyDescent="0.2">
      <c r="A339" s="1" t="s">
        <v>8</v>
      </c>
      <c r="B339" s="42" t="s">
        <v>8</v>
      </c>
      <c r="C339" s="3">
        <v>949</v>
      </c>
      <c r="D339" s="3"/>
      <c r="E339" s="3">
        <f>VLOOKUP($A339,[1]Hoja1!$A$30:$AP$46,36,FALSE)</f>
        <v>407</v>
      </c>
      <c r="F339" s="2">
        <f t="shared" si="68"/>
        <v>42.887249736564804</v>
      </c>
    </row>
    <row r="340" spans="1:6" ht="10.8" customHeight="1" x14ac:dyDescent="0.2">
      <c r="A340" s="1" t="s">
        <v>7</v>
      </c>
      <c r="B340" s="42" t="s">
        <v>7</v>
      </c>
      <c r="C340" s="3">
        <v>973</v>
      </c>
      <c r="D340" s="3"/>
      <c r="E340" s="3">
        <f>VLOOKUP($A340,[1]Hoja1!$A$30:$AP$46,36,FALSE)</f>
        <v>616</v>
      </c>
      <c r="F340" s="2">
        <f t="shared" si="68"/>
        <v>63.309352517985609</v>
      </c>
    </row>
    <row r="341" spans="1:6" ht="10.8" customHeight="1" x14ac:dyDescent="0.2">
      <c r="A341" s="1" t="s">
        <v>6</v>
      </c>
      <c r="B341" s="42" t="s">
        <v>6</v>
      </c>
      <c r="C341" s="3">
        <v>716</v>
      </c>
      <c r="D341" s="3"/>
      <c r="E341" s="3">
        <f>VLOOKUP($A341,[1]Hoja1!$A$30:$AP$46,36,FALSE)</f>
        <v>246</v>
      </c>
      <c r="F341" s="2">
        <f t="shared" si="68"/>
        <v>34.357541899441344</v>
      </c>
    </row>
    <row r="342" spans="1:6" ht="10.8" customHeight="1" x14ac:dyDescent="0.2">
      <c r="A342" s="1" t="s">
        <v>5</v>
      </c>
      <c r="B342" s="42" t="s">
        <v>5</v>
      </c>
      <c r="C342" s="3">
        <v>115</v>
      </c>
      <c r="D342" s="3"/>
      <c r="E342" s="3">
        <f>VLOOKUP($A342,[1]Hoja1!$A$30:$AP$46,36,FALSE)</f>
        <v>42</v>
      </c>
      <c r="F342" s="2">
        <f t="shared" si="68"/>
        <v>36.521739130434781</v>
      </c>
    </row>
    <row r="343" spans="1:6" ht="10.8" customHeight="1" x14ac:dyDescent="0.2">
      <c r="A343" s="1" t="s">
        <v>4</v>
      </c>
      <c r="B343" s="42" t="s">
        <v>4</v>
      </c>
      <c r="C343" s="3">
        <v>434</v>
      </c>
      <c r="D343" s="3"/>
      <c r="E343" s="3">
        <f>VLOOKUP($A343,[1]Hoja1!$A$30:$AP$46,36,FALSE)</f>
        <v>179</v>
      </c>
      <c r="F343" s="2">
        <f t="shared" si="68"/>
        <v>41.244239631336406</v>
      </c>
    </row>
    <row r="344" spans="1:6" ht="10.8" customHeight="1" x14ac:dyDescent="0.2">
      <c r="A344" s="1" t="s">
        <v>56</v>
      </c>
      <c r="B344" s="42" t="s">
        <v>2</v>
      </c>
      <c r="C344" s="3">
        <v>822</v>
      </c>
      <c r="D344" s="3"/>
      <c r="E344" s="3">
        <f>VLOOKUP($A344,[1]Hoja1!$A$30:$AP$46,36,FALSE)</f>
        <v>422</v>
      </c>
      <c r="F344" s="2">
        <f t="shared" si="68"/>
        <v>51.338199513382001</v>
      </c>
    </row>
    <row r="345" spans="1:6" ht="10.8" customHeight="1" x14ac:dyDescent="0.2">
      <c r="A345" s="1" t="s">
        <v>57</v>
      </c>
      <c r="B345" s="42" t="s">
        <v>1</v>
      </c>
      <c r="C345" s="3">
        <v>846</v>
      </c>
      <c r="D345" s="3"/>
      <c r="E345" s="3">
        <f>VLOOKUP($A345,[1]Hoja1!$A$30:$AP$46,36,FALSE)</f>
        <v>379</v>
      </c>
      <c r="F345" s="2">
        <f t="shared" si="68"/>
        <v>44.799054373522459</v>
      </c>
    </row>
    <row r="346" spans="1:6" ht="10.8" customHeight="1" x14ac:dyDescent="0.2">
      <c r="A346" s="1" t="s">
        <v>58</v>
      </c>
      <c r="B346" s="42" t="s">
        <v>0</v>
      </c>
      <c r="C346" s="3">
        <v>206</v>
      </c>
      <c r="D346" s="3"/>
      <c r="E346" s="3">
        <f>VLOOKUP($A346,[1]Hoja1!$A$30:$AP$46,36,FALSE)</f>
        <v>6</v>
      </c>
      <c r="F346" s="2">
        <f t="shared" si="68"/>
        <v>2.912621359223301</v>
      </c>
    </row>
    <row r="347" spans="1:6" ht="10.8" customHeight="1" x14ac:dyDescent="0.2">
      <c r="C347" s="3"/>
      <c r="D347" s="3"/>
      <c r="E347" s="3"/>
      <c r="F347" s="2"/>
    </row>
    <row r="348" spans="1:6" s="15" customFormat="1" x14ac:dyDescent="0.2">
      <c r="B348" s="44" t="s">
        <v>101</v>
      </c>
      <c r="C348" s="20">
        <f t="shared" ref="C348" si="69">SUM(C349:C356)</f>
        <v>5006</v>
      </c>
      <c r="D348" s="20"/>
      <c r="E348" s="20">
        <f>SUM(E349:E356)</f>
        <v>2917</v>
      </c>
      <c r="F348" s="14">
        <f t="shared" ref="F348:F356" si="70">(E348/C348)*100</f>
        <v>58.270075908909313</v>
      </c>
    </row>
    <row r="349" spans="1:6" ht="10.8" customHeight="1" x14ac:dyDescent="0.2">
      <c r="A349" s="1" t="s">
        <v>8</v>
      </c>
      <c r="B349" s="42" t="s">
        <v>8</v>
      </c>
      <c r="C349" s="3">
        <v>963</v>
      </c>
      <c r="D349" s="3"/>
      <c r="E349" s="3">
        <f>VLOOKUP($A349,[1]Hoja1!$A$30:$AP$46,37,FALSE)</f>
        <v>468</v>
      </c>
      <c r="F349" s="2">
        <f t="shared" si="70"/>
        <v>48.598130841121495</v>
      </c>
    </row>
    <row r="350" spans="1:6" ht="10.8" customHeight="1" x14ac:dyDescent="0.2">
      <c r="A350" s="1" t="s">
        <v>7</v>
      </c>
      <c r="B350" s="42" t="s">
        <v>7</v>
      </c>
      <c r="C350" s="3">
        <v>985</v>
      </c>
      <c r="D350" s="3"/>
      <c r="E350" s="3">
        <f>VLOOKUP($A350,[1]Hoja1!$A$30:$AP$46,37,FALSE)</f>
        <v>761</v>
      </c>
      <c r="F350" s="2">
        <f t="shared" si="70"/>
        <v>77.258883248730967</v>
      </c>
    </row>
    <row r="351" spans="1:6" ht="10.8" customHeight="1" x14ac:dyDescent="0.2">
      <c r="A351" s="1" t="s">
        <v>6</v>
      </c>
      <c r="B351" s="42" t="s">
        <v>6</v>
      </c>
      <c r="C351" s="3">
        <v>437</v>
      </c>
      <c r="D351" s="3"/>
      <c r="E351" s="3">
        <f>VLOOKUP($A351,[1]Hoja1!$A$30:$AP$46,37,FALSE)</f>
        <v>329</v>
      </c>
      <c r="F351" s="2">
        <f t="shared" si="70"/>
        <v>75.286041189931353</v>
      </c>
    </row>
    <row r="352" spans="1:6" ht="10.8" customHeight="1" x14ac:dyDescent="0.2">
      <c r="A352" s="1" t="s">
        <v>5</v>
      </c>
      <c r="B352" s="42" t="s">
        <v>5</v>
      </c>
      <c r="C352" s="3">
        <v>363</v>
      </c>
      <c r="D352" s="3"/>
      <c r="E352" s="3">
        <f>VLOOKUP($A352,[1]Hoja1!$A$30:$AP$46,37,FALSE)</f>
        <v>93</v>
      </c>
      <c r="F352" s="2">
        <f t="shared" si="70"/>
        <v>25.619834710743799</v>
      </c>
    </row>
    <row r="353" spans="1:6" ht="10.8" customHeight="1" x14ac:dyDescent="0.2">
      <c r="A353" s="1" t="s">
        <v>4</v>
      </c>
      <c r="B353" s="42" t="s">
        <v>4</v>
      </c>
      <c r="C353" s="3">
        <v>312</v>
      </c>
      <c r="D353" s="3"/>
      <c r="E353" s="3">
        <f>VLOOKUP($A353,[1]Hoja1!$A$30:$AP$46,37,FALSE)</f>
        <v>215</v>
      </c>
      <c r="F353" s="2">
        <f t="shared" si="70"/>
        <v>68.910256410256409</v>
      </c>
    </row>
    <row r="354" spans="1:6" ht="10.8" customHeight="1" x14ac:dyDescent="0.2">
      <c r="A354" s="1" t="s">
        <v>56</v>
      </c>
      <c r="B354" s="42" t="s">
        <v>2</v>
      </c>
      <c r="C354" s="3">
        <v>846</v>
      </c>
      <c r="D354" s="3"/>
      <c r="E354" s="3">
        <f>VLOOKUP($A354,[1]Hoja1!$A$30:$AP$46,37,FALSE)</f>
        <v>494</v>
      </c>
      <c r="F354" s="2">
        <f t="shared" si="70"/>
        <v>58.392434988179666</v>
      </c>
    </row>
    <row r="355" spans="1:6" ht="10.8" customHeight="1" x14ac:dyDescent="0.2">
      <c r="A355" s="1" t="s">
        <v>57</v>
      </c>
      <c r="B355" s="42" t="s">
        <v>1</v>
      </c>
      <c r="C355" s="3">
        <v>902</v>
      </c>
      <c r="D355" s="3"/>
      <c r="E355" s="3">
        <f>VLOOKUP($A355,[1]Hoja1!$A$30:$AP$46,37,FALSE)</f>
        <v>506</v>
      </c>
      <c r="F355" s="2">
        <f t="shared" si="70"/>
        <v>56.09756097560976</v>
      </c>
    </row>
    <row r="356" spans="1:6" ht="10.8" customHeight="1" x14ac:dyDescent="0.2">
      <c r="A356" s="1" t="s">
        <v>58</v>
      </c>
      <c r="B356" s="42" t="s">
        <v>0</v>
      </c>
      <c r="C356" s="3">
        <v>198</v>
      </c>
      <c r="D356" s="3"/>
      <c r="E356" s="3">
        <f>VLOOKUP($A356,[1]Hoja1!$A$30:$AP$46,37,FALSE)</f>
        <v>51</v>
      </c>
      <c r="F356" s="2">
        <f t="shared" si="70"/>
        <v>25.757575757575758</v>
      </c>
    </row>
    <row r="357" spans="1:6" ht="10.8" customHeight="1" x14ac:dyDescent="0.2">
      <c r="C357" s="3"/>
      <c r="D357" s="3"/>
      <c r="E357" s="3"/>
      <c r="F357" s="2"/>
    </row>
    <row r="358" spans="1:6" s="15" customFormat="1" x14ac:dyDescent="0.2">
      <c r="B358" s="44" t="s">
        <v>102</v>
      </c>
      <c r="C358" s="20">
        <f t="shared" ref="C358" si="71">SUM(C359:C366)</f>
        <v>6195</v>
      </c>
      <c r="D358" s="20"/>
      <c r="E358" s="20">
        <f>SUM(E359:E366)</f>
        <v>3497</v>
      </c>
      <c r="F358" s="14">
        <f t="shared" ref="F358:F366" si="72">(E358/C358)*100</f>
        <v>56.448748991121874</v>
      </c>
    </row>
    <row r="359" spans="1:6" ht="10.8" customHeight="1" x14ac:dyDescent="0.2">
      <c r="A359" s="1" t="s">
        <v>8</v>
      </c>
      <c r="B359" s="42" t="s">
        <v>8</v>
      </c>
      <c r="C359" s="3">
        <v>1065</v>
      </c>
      <c r="D359" s="3"/>
      <c r="E359" s="3">
        <f>VLOOKUP($A359,[1]Hoja1!$A$30:$AP$46,38,FALSE)</f>
        <v>543</v>
      </c>
      <c r="F359" s="2">
        <f t="shared" si="72"/>
        <v>50.985915492957744</v>
      </c>
    </row>
    <row r="360" spans="1:6" ht="10.8" customHeight="1" x14ac:dyDescent="0.2">
      <c r="A360" s="1" t="s">
        <v>7</v>
      </c>
      <c r="B360" s="42" t="s">
        <v>7</v>
      </c>
      <c r="C360" s="3">
        <v>1097</v>
      </c>
      <c r="D360" s="3"/>
      <c r="E360" s="3">
        <f>VLOOKUP($A360,[1]Hoja1!$A$30:$AP$46,38,FALSE)</f>
        <v>891</v>
      </c>
      <c r="F360" s="2">
        <f t="shared" si="72"/>
        <v>81.221513217866914</v>
      </c>
    </row>
    <row r="361" spans="1:6" ht="10.8" customHeight="1" x14ac:dyDescent="0.2">
      <c r="A361" s="1" t="s">
        <v>6</v>
      </c>
      <c r="B361" s="42" t="s">
        <v>6</v>
      </c>
      <c r="C361" s="3">
        <v>905</v>
      </c>
      <c r="D361" s="3"/>
      <c r="E361" s="3">
        <f>VLOOKUP($A361,[1]Hoja1!$A$30:$AP$46,38,FALSE)</f>
        <v>512</v>
      </c>
      <c r="F361" s="2">
        <f t="shared" si="72"/>
        <v>56.574585635359121</v>
      </c>
    </row>
    <row r="362" spans="1:6" ht="10.8" customHeight="1" x14ac:dyDescent="0.2">
      <c r="A362" s="1" t="s">
        <v>5</v>
      </c>
      <c r="B362" s="42" t="s">
        <v>5</v>
      </c>
      <c r="C362" s="3">
        <v>178</v>
      </c>
      <c r="D362" s="3"/>
      <c r="E362" s="3">
        <f>VLOOKUP($A362,[1]Hoja1!$A$30:$AP$46,38,FALSE)</f>
        <v>64</v>
      </c>
      <c r="F362" s="2">
        <f t="shared" si="72"/>
        <v>35.955056179775283</v>
      </c>
    </row>
    <row r="363" spans="1:6" ht="10.8" customHeight="1" x14ac:dyDescent="0.2">
      <c r="A363" s="1" t="s">
        <v>4</v>
      </c>
      <c r="B363" s="42" t="s">
        <v>4</v>
      </c>
      <c r="C363" s="3">
        <v>599</v>
      </c>
      <c r="D363" s="3"/>
      <c r="E363" s="3">
        <f>VLOOKUP($A363,[1]Hoja1!$A$30:$AP$46,38,FALSE)</f>
        <v>288</v>
      </c>
      <c r="F363" s="2">
        <f t="shared" si="72"/>
        <v>48.080133555926544</v>
      </c>
    </row>
    <row r="364" spans="1:6" ht="10.8" customHeight="1" x14ac:dyDescent="0.2">
      <c r="A364" s="1" t="s">
        <v>56</v>
      </c>
      <c r="B364" s="42" t="s">
        <v>2</v>
      </c>
      <c r="C364" s="3">
        <v>930</v>
      </c>
      <c r="D364" s="3"/>
      <c r="E364" s="3">
        <f>VLOOKUP($A364,[1]Hoja1!$A$30:$AP$46,38,FALSE)</f>
        <v>486</v>
      </c>
      <c r="F364" s="2">
        <f t="shared" si="72"/>
        <v>52.258064516129032</v>
      </c>
    </row>
    <row r="365" spans="1:6" ht="10.8" customHeight="1" x14ac:dyDescent="0.2">
      <c r="A365" s="1" t="s">
        <v>57</v>
      </c>
      <c r="B365" s="42" t="s">
        <v>1</v>
      </c>
      <c r="C365" s="3">
        <v>1097</v>
      </c>
      <c r="D365" s="3"/>
      <c r="E365" s="3">
        <f>VLOOKUP($A365,[1]Hoja1!$A$30:$AP$46,38,FALSE)</f>
        <v>665</v>
      </c>
      <c r="F365" s="2">
        <f t="shared" si="72"/>
        <v>60.619872379216048</v>
      </c>
    </row>
    <row r="366" spans="1:6" ht="10.8" customHeight="1" x14ac:dyDescent="0.2">
      <c r="A366" s="1" t="s">
        <v>58</v>
      </c>
      <c r="B366" s="42" t="s">
        <v>0</v>
      </c>
      <c r="C366" s="3">
        <v>324</v>
      </c>
      <c r="D366" s="3"/>
      <c r="E366" s="3">
        <f>VLOOKUP($A366,[1]Hoja1!$A$30:$AP$46,38,FALSE)</f>
        <v>48</v>
      </c>
      <c r="F366" s="2">
        <f t="shared" si="72"/>
        <v>14.814814814814813</v>
      </c>
    </row>
    <row r="367" spans="1:6" ht="10.8" customHeight="1" x14ac:dyDescent="0.2">
      <c r="C367" s="3"/>
      <c r="D367" s="3"/>
      <c r="E367" s="3"/>
      <c r="F367" s="2"/>
    </row>
    <row r="368" spans="1:6" ht="10.8" customHeight="1" x14ac:dyDescent="0.2">
      <c r="A368" s="15"/>
      <c r="B368" s="44" t="s">
        <v>103</v>
      </c>
      <c r="C368" s="20">
        <f t="shared" ref="C368" si="73">SUM(C369:C376)</f>
        <v>5444</v>
      </c>
      <c r="D368" s="20"/>
      <c r="E368" s="20">
        <f>SUM(E369:E376)</f>
        <v>2819</v>
      </c>
      <c r="F368" s="14">
        <f t="shared" ref="F368:F376" si="74">(E368/C368)*100</f>
        <v>51.781778104335054</v>
      </c>
    </row>
    <row r="369" spans="1:6" ht="10.8" customHeight="1" x14ac:dyDescent="0.2">
      <c r="A369" s="1" t="s">
        <v>8</v>
      </c>
      <c r="B369" s="42" t="s">
        <v>8</v>
      </c>
      <c r="C369" s="3">
        <v>928</v>
      </c>
      <c r="D369" s="3"/>
      <c r="E369" s="3">
        <f>VLOOKUP($A369,[1]Hoja1!$A$30:$AP$46,39,FALSE)</f>
        <v>448</v>
      </c>
      <c r="F369" s="2">
        <f t="shared" si="74"/>
        <v>48.275862068965516</v>
      </c>
    </row>
    <row r="370" spans="1:6" ht="10.8" customHeight="1" x14ac:dyDescent="0.2">
      <c r="A370" s="1" t="s">
        <v>7</v>
      </c>
      <c r="B370" s="42" t="s">
        <v>7</v>
      </c>
      <c r="C370" s="3">
        <v>962</v>
      </c>
      <c r="D370" s="3"/>
      <c r="E370" s="3">
        <f>VLOOKUP($A370,[1]Hoja1!$A$30:$AP$46,39,FALSE)</f>
        <v>811</v>
      </c>
      <c r="F370" s="2">
        <f t="shared" si="74"/>
        <v>84.303534303534306</v>
      </c>
    </row>
    <row r="371" spans="1:6" ht="10.8" customHeight="1" x14ac:dyDescent="0.2">
      <c r="A371" s="1" t="s">
        <v>6</v>
      </c>
      <c r="B371" s="42" t="s">
        <v>6</v>
      </c>
      <c r="C371" s="3">
        <v>900</v>
      </c>
      <c r="D371" s="3"/>
      <c r="E371" s="3">
        <f>VLOOKUP($A371,[1]Hoja1!$A$30:$AP$46,39,FALSE)</f>
        <v>311</v>
      </c>
      <c r="F371" s="2">
        <f t="shared" si="74"/>
        <v>34.555555555555557</v>
      </c>
    </row>
    <row r="372" spans="1:6" ht="10.8" customHeight="1" x14ac:dyDescent="0.2">
      <c r="A372" s="1" t="s">
        <v>5</v>
      </c>
      <c r="B372" s="42" t="s">
        <v>5</v>
      </c>
      <c r="C372" s="3">
        <v>104</v>
      </c>
      <c r="D372" s="3"/>
      <c r="E372" s="3">
        <f>VLOOKUP($A372,[1]Hoja1!$A$30:$AP$46,39,FALSE)</f>
        <v>28</v>
      </c>
      <c r="F372" s="2">
        <f t="shared" si="74"/>
        <v>26.923076923076923</v>
      </c>
    </row>
    <row r="373" spans="1:6" ht="10.8" customHeight="1" x14ac:dyDescent="0.2">
      <c r="A373" s="1" t="s">
        <v>4</v>
      </c>
      <c r="B373" s="42" t="s">
        <v>4</v>
      </c>
      <c r="C373" s="3">
        <v>393</v>
      </c>
      <c r="D373" s="3"/>
      <c r="E373" s="3">
        <f>VLOOKUP($A373,[1]Hoja1!$A$30:$AP$46,39,FALSE)</f>
        <v>220</v>
      </c>
      <c r="F373" s="2">
        <f t="shared" si="74"/>
        <v>55.979643765903312</v>
      </c>
    </row>
    <row r="374" spans="1:6" ht="10.8" customHeight="1" x14ac:dyDescent="0.2">
      <c r="A374" s="1" t="s">
        <v>56</v>
      </c>
      <c r="B374" s="42" t="s">
        <v>2</v>
      </c>
      <c r="C374" s="3">
        <v>941</v>
      </c>
      <c r="D374" s="3"/>
      <c r="E374" s="3">
        <f>VLOOKUP($A374,[1]Hoja1!$A$30:$AP$46,39,FALSE)</f>
        <v>495</v>
      </c>
      <c r="F374" s="2">
        <f t="shared" si="74"/>
        <v>52.603613177470777</v>
      </c>
    </row>
    <row r="375" spans="1:6" ht="10.8" customHeight="1" x14ac:dyDescent="0.2">
      <c r="A375" s="1" t="s">
        <v>57</v>
      </c>
      <c r="B375" s="42" t="s">
        <v>1</v>
      </c>
      <c r="C375" s="3">
        <v>972</v>
      </c>
      <c r="D375" s="3"/>
      <c r="E375" s="3">
        <f>VLOOKUP($A375,[1]Hoja1!$A$30:$AP$46,39,FALSE)</f>
        <v>421</v>
      </c>
      <c r="F375" s="2">
        <f t="shared" si="74"/>
        <v>43.312757201646093</v>
      </c>
    </row>
    <row r="376" spans="1:6" ht="10.8" customHeight="1" x14ac:dyDescent="0.2">
      <c r="A376" s="1" t="s">
        <v>58</v>
      </c>
      <c r="B376" s="42" t="s">
        <v>0</v>
      </c>
      <c r="C376" s="3">
        <v>244</v>
      </c>
      <c r="D376" s="3"/>
      <c r="E376" s="3">
        <f>VLOOKUP($A376,[1]Hoja1!$A$30:$AP$46,39,FALSE)</f>
        <v>85</v>
      </c>
      <c r="F376" s="2">
        <f t="shared" si="74"/>
        <v>34.83606557377049</v>
      </c>
    </row>
    <row r="377" spans="1:6" ht="10.8" customHeight="1" x14ac:dyDescent="0.2">
      <c r="C377" s="3"/>
      <c r="D377" s="3"/>
      <c r="E377" s="3"/>
      <c r="F377" s="2"/>
    </row>
    <row r="378" spans="1:6" ht="10.8" customHeight="1" x14ac:dyDescent="0.2">
      <c r="A378" s="15"/>
      <c r="B378" s="44" t="s">
        <v>104</v>
      </c>
      <c r="C378" s="20">
        <f t="shared" ref="C378" si="75">SUM(C379:C386)</f>
        <v>5714</v>
      </c>
      <c r="D378" s="20"/>
      <c r="E378" s="20">
        <f>SUM(E379:E386)</f>
        <v>2983</v>
      </c>
      <c r="F378" s="14">
        <f t="shared" ref="F378:F386" si="76">(E378/C378)*100</f>
        <v>52.205110255512778</v>
      </c>
    </row>
    <row r="379" spans="1:6" ht="10.8" customHeight="1" x14ac:dyDescent="0.2">
      <c r="A379" s="1" t="s">
        <v>8</v>
      </c>
      <c r="B379" s="42" t="s">
        <v>8</v>
      </c>
      <c r="C379" s="3">
        <v>1032</v>
      </c>
      <c r="D379" s="3"/>
      <c r="E379" s="3">
        <f>VLOOKUP($A379,[1]Hoja1!$A$30:$AP$46,40,FALSE)</f>
        <v>440</v>
      </c>
      <c r="F379" s="2">
        <f t="shared" si="76"/>
        <v>42.63565891472868</v>
      </c>
    </row>
    <row r="380" spans="1:6" ht="10.8" customHeight="1" x14ac:dyDescent="0.2">
      <c r="A380" s="1" t="s">
        <v>7</v>
      </c>
      <c r="B380" s="42" t="s">
        <v>7</v>
      </c>
      <c r="C380" s="3">
        <v>1060</v>
      </c>
      <c r="D380" s="3"/>
      <c r="E380" s="3">
        <f>VLOOKUP($A380,[1]Hoja1!$A$30:$AP$46,40,FALSE)</f>
        <v>793</v>
      </c>
      <c r="F380" s="2">
        <f t="shared" si="76"/>
        <v>74.811320754716988</v>
      </c>
    </row>
    <row r="381" spans="1:6" ht="10.8" customHeight="1" x14ac:dyDescent="0.2">
      <c r="A381" s="1" t="s">
        <v>6</v>
      </c>
      <c r="B381" s="42" t="s">
        <v>6</v>
      </c>
      <c r="C381" s="3">
        <v>751</v>
      </c>
      <c r="D381" s="3"/>
      <c r="E381" s="3">
        <f>VLOOKUP($A381,[1]Hoja1!$A$30:$AP$46,40,FALSE)</f>
        <v>356</v>
      </c>
      <c r="F381" s="2">
        <f t="shared" si="76"/>
        <v>47.403462050599202</v>
      </c>
    </row>
    <row r="382" spans="1:6" ht="10.8" customHeight="1" x14ac:dyDescent="0.2">
      <c r="A382" s="1" t="s">
        <v>5</v>
      </c>
      <c r="B382" s="42" t="s">
        <v>5</v>
      </c>
      <c r="C382" s="3">
        <v>153</v>
      </c>
      <c r="D382" s="3"/>
      <c r="E382" s="3">
        <f>VLOOKUP($A382,[1]Hoja1!$A$30:$AP$46,40,FALSE)</f>
        <v>35</v>
      </c>
      <c r="F382" s="2">
        <f t="shared" si="76"/>
        <v>22.875816993464053</v>
      </c>
    </row>
    <row r="383" spans="1:6" ht="10.8" customHeight="1" x14ac:dyDescent="0.2">
      <c r="A383" s="1" t="s">
        <v>4</v>
      </c>
      <c r="B383" s="42" t="s">
        <v>4</v>
      </c>
      <c r="C383" s="3">
        <v>303</v>
      </c>
      <c r="D383" s="3"/>
      <c r="E383" s="3">
        <f>VLOOKUP($A383,[1]Hoja1!$A$30:$AP$46,40,FALSE)</f>
        <v>143</v>
      </c>
      <c r="F383" s="2">
        <f t="shared" si="76"/>
        <v>47.194719471947195</v>
      </c>
    </row>
    <row r="384" spans="1:6" ht="10.8" customHeight="1" x14ac:dyDescent="0.2">
      <c r="A384" s="1" t="s">
        <v>56</v>
      </c>
      <c r="B384" s="42" t="s">
        <v>2</v>
      </c>
      <c r="C384" s="3">
        <v>822</v>
      </c>
      <c r="D384" s="3"/>
      <c r="E384" s="3">
        <f>VLOOKUP($A384,[1]Hoja1!$A$30:$AP$46,40,FALSE)</f>
        <v>521</v>
      </c>
      <c r="F384" s="2">
        <f t="shared" si="76"/>
        <v>63.381995133819949</v>
      </c>
    </row>
    <row r="385" spans="1:6" ht="10.8" customHeight="1" x14ac:dyDescent="0.2">
      <c r="A385" s="1" t="s">
        <v>57</v>
      </c>
      <c r="B385" s="42" t="s">
        <v>1</v>
      </c>
      <c r="C385" s="3">
        <v>1059</v>
      </c>
      <c r="D385" s="3"/>
      <c r="E385" s="3">
        <f>VLOOKUP($A385,[1]Hoja1!$A$30:$AP$46,40,FALSE)</f>
        <v>671</v>
      </c>
      <c r="F385" s="2">
        <f t="shared" si="76"/>
        <v>63.361661945231354</v>
      </c>
    </row>
    <row r="386" spans="1:6" ht="10.8" customHeight="1" x14ac:dyDescent="0.2">
      <c r="A386" s="1" t="s">
        <v>58</v>
      </c>
      <c r="B386" s="42" t="s">
        <v>0</v>
      </c>
      <c r="C386" s="3">
        <v>534</v>
      </c>
      <c r="D386" s="3"/>
      <c r="E386" s="3">
        <f>VLOOKUP($A386,[1]Hoja1!$A$30:$AP$46,40,FALSE)</f>
        <v>24</v>
      </c>
      <c r="F386" s="2">
        <f t="shared" si="76"/>
        <v>4.4943820224719104</v>
      </c>
    </row>
    <row r="387" spans="1:6" ht="10.8" customHeight="1" x14ac:dyDescent="0.2">
      <c r="C387" s="3"/>
      <c r="D387" s="3"/>
      <c r="E387" s="3"/>
      <c r="F387" s="2"/>
    </row>
    <row r="388" spans="1:6" ht="10.8" customHeight="1" x14ac:dyDescent="0.2">
      <c r="A388" s="15"/>
      <c r="B388" s="44" t="s">
        <v>105</v>
      </c>
      <c r="C388" s="20">
        <f t="shared" ref="C388" si="77">SUM(C389:C396)</f>
        <v>5753</v>
      </c>
      <c r="D388" s="20"/>
      <c r="E388" s="20">
        <f>SUM(E389:E396)</f>
        <v>3289</v>
      </c>
      <c r="F388" s="14">
        <f t="shared" ref="F388:F396" si="78">(E388/C388)*100</f>
        <v>57.170172084130023</v>
      </c>
    </row>
    <row r="389" spans="1:6" ht="10.8" customHeight="1" x14ac:dyDescent="0.2">
      <c r="A389" s="1" t="s">
        <v>8</v>
      </c>
      <c r="B389" s="42" t="s">
        <v>8</v>
      </c>
      <c r="C389" s="3">
        <v>619</v>
      </c>
      <c r="D389" s="3"/>
      <c r="E389" s="3">
        <f>VLOOKUP($A389,[1]Hoja1!$A$30:$AP$46,41,FALSE)</f>
        <v>431</v>
      </c>
      <c r="F389" s="2">
        <f t="shared" si="78"/>
        <v>69.628432956381261</v>
      </c>
    </row>
    <row r="390" spans="1:6" ht="10.8" customHeight="1" x14ac:dyDescent="0.2">
      <c r="A390" s="1" t="s">
        <v>7</v>
      </c>
      <c r="B390" s="42" t="s">
        <v>7</v>
      </c>
      <c r="C390" s="3">
        <v>1042</v>
      </c>
      <c r="D390" s="3"/>
      <c r="E390" s="3">
        <f>VLOOKUP($A390,[1]Hoja1!$A$30:$AP$46,41,FALSE)</f>
        <v>862</v>
      </c>
      <c r="F390" s="2">
        <f t="shared" si="78"/>
        <v>82.725527831094041</v>
      </c>
    </row>
    <row r="391" spans="1:6" ht="10.8" customHeight="1" x14ac:dyDescent="0.2">
      <c r="A391" s="1" t="s">
        <v>6</v>
      </c>
      <c r="B391" s="42" t="s">
        <v>6</v>
      </c>
      <c r="C391" s="3">
        <v>747</v>
      </c>
      <c r="D391" s="3"/>
      <c r="E391" s="3">
        <f>VLOOKUP($A391,[1]Hoja1!$A$30:$AP$46,41,FALSE)</f>
        <v>442</v>
      </c>
      <c r="F391" s="2">
        <f t="shared" si="78"/>
        <v>59.170013386880861</v>
      </c>
    </row>
    <row r="392" spans="1:6" ht="10.8" customHeight="1" x14ac:dyDescent="0.2">
      <c r="A392" s="1" t="s">
        <v>5</v>
      </c>
      <c r="B392" s="42" t="s">
        <v>5</v>
      </c>
      <c r="C392" s="3">
        <v>530</v>
      </c>
      <c r="D392" s="3"/>
      <c r="E392" s="3">
        <f>VLOOKUP($A392,[1]Hoja1!$A$30:$AP$46,41,FALSE)</f>
        <v>212</v>
      </c>
      <c r="F392" s="2">
        <f t="shared" si="78"/>
        <v>40</v>
      </c>
    </row>
    <row r="393" spans="1:6" ht="10.8" customHeight="1" x14ac:dyDescent="0.2">
      <c r="A393" s="1" t="s">
        <v>4</v>
      </c>
      <c r="B393" s="42" t="s">
        <v>4</v>
      </c>
      <c r="C393" s="3">
        <v>650</v>
      </c>
      <c r="D393" s="3"/>
      <c r="E393" s="3">
        <f>VLOOKUP($A393,[1]Hoja1!$A$30:$AP$46,41,FALSE)</f>
        <v>234</v>
      </c>
      <c r="F393" s="2">
        <f t="shared" si="78"/>
        <v>36</v>
      </c>
    </row>
    <row r="394" spans="1:6" ht="10.8" customHeight="1" x14ac:dyDescent="0.2">
      <c r="A394" s="1" t="s">
        <v>56</v>
      </c>
      <c r="B394" s="42" t="s">
        <v>2</v>
      </c>
      <c r="C394" s="3">
        <v>676</v>
      </c>
      <c r="D394" s="3"/>
      <c r="E394" s="3">
        <f>VLOOKUP($A394,[1]Hoja1!$A$30:$AP$46,41,FALSE)</f>
        <v>390</v>
      </c>
      <c r="F394" s="2">
        <f t="shared" si="78"/>
        <v>57.692307692307686</v>
      </c>
    </row>
    <row r="395" spans="1:6" ht="10.8" customHeight="1" x14ac:dyDescent="0.2">
      <c r="A395" s="1" t="s">
        <v>57</v>
      </c>
      <c r="B395" s="42" t="s">
        <v>1</v>
      </c>
      <c r="C395" s="3">
        <v>958</v>
      </c>
      <c r="D395" s="3"/>
      <c r="E395" s="3">
        <f>VLOOKUP($A395,[1]Hoja1!$A$30:$AP$46,41,FALSE)</f>
        <v>594</v>
      </c>
      <c r="F395" s="2">
        <f t="shared" si="78"/>
        <v>62.004175365344473</v>
      </c>
    </row>
    <row r="396" spans="1:6" ht="10.8" customHeight="1" x14ac:dyDescent="0.2">
      <c r="A396" s="1" t="s">
        <v>58</v>
      </c>
      <c r="B396" s="42" t="s">
        <v>0</v>
      </c>
      <c r="C396" s="3">
        <v>531</v>
      </c>
      <c r="D396" s="3"/>
      <c r="E396" s="3">
        <f>VLOOKUP($A396,[1]Hoja1!$A$30:$AP$46,41,FALSE)</f>
        <v>124</v>
      </c>
      <c r="F396" s="2">
        <f t="shared" si="78"/>
        <v>23.35216572504708</v>
      </c>
    </row>
    <row r="397" spans="1:6" ht="10.8" customHeight="1" x14ac:dyDescent="0.2">
      <c r="C397" s="3"/>
      <c r="D397" s="3"/>
      <c r="E397" s="3"/>
      <c r="F397" s="2"/>
    </row>
    <row r="398" spans="1:6" ht="10.8" customHeight="1" x14ac:dyDescent="0.2">
      <c r="A398" s="15"/>
      <c r="B398" s="44" t="s">
        <v>106</v>
      </c>
      <c r="C398" s="20">
        <f t="shared" ref="C398" si="79">SUM(C399:C406)</f>
        <v>5708</v>
      </c>
      <c r="D398" s="20"/>
      <c r="E398" s="20">
        <f>SUM(E399:E406)</f>
        <v>2792</v>
      </c>
      <c r="F398" s="14">
        <f t="shared" ref="F398:F406" si="80">(E398/C398)*100</f>
        <v>48.913805185704277</v>
      </c>
    </row>
    <row r="399" spans="1:6" ht="10.8" customHeight="1" x14ac:dyDescent="0.2">
      <c r="A399" s="1" t="s">
        <v>8</v>
      </c>
      <c r="B399" s="42" t="s">
        <v>8</v>
      </c>
      <c r="C399" s="3">
        <v>959</v>
      </c>
      <c r="D399" s="3"/>
      <c r="E399" s="3">
        <f>VLOOKUP($A399,[1]Hoja1!$A$30:$AP$46,42,FALSE)</f>
        <v>448</v>
      </c>
      <c r="F399" s="2">
        <f t="shared" si="80"/>
        <v>46.715328467153284</v>
      </c>
    </row>
    <row r="400" spans="1:6" ht="10.8" customHeight="1" x14ac:dyDescent="0.2">
      <c r="A400" s="1" t="s">
        <v>7</v>
      </c>
      <c r="B400" s="42" t="s">
        <v>7</v>
      </c>
      <c r="C400" s="3">
        <v>970</v>
      </c>
      <c r="D400" s="3"/>
      <c r="E400" s="3">
        <f>VLOOKUP($A400,[1]Hoja1!$A$30:$AP$46,42,FALSE)</f>
        <v>741</v>
      </c>
      <c r="F400" s="2">
        <f t="shared" si="80"/>
        <v>76.391752577319579</v>
      </c>
    </row>
    <row r="401" spans="1:6" ht="10.8" customHeight="1" x14ac:dyDescent="0.2">
      <c r="A401" s="1" t="s">
        <v>6</v>
      </c>
      <c r="B401" s="42" t="s">
        <v>6</v>
      </c>
      <c r="C401" s="3">
        <v>885</v>
      </c>
      <c r="D401" s="3"/>
      <c r="E401" s="3">
        <f>VLOOKUP($A401,[1]Hoja1!$A$30:$AP$46,42,FALSE)</f>
        <v>303</v>
      </c>
      <c r="F401" s="2">
        <f t="shared" si="80"/>
        <v>34.237288135593218</v>
      </c>
    </row>
    <row r="402" spans="1:6" ht="10.8" customHeight="1" x14ac:dyDescent="0.2">
      <c r="A402" s="1" t="s">
        <v>5</v>
      </c>
      <c r="B402" s="42" t="s">
        <v>5</v>
      </c>
      <c r="C402" s="3">
        <v>497</v>
      </c>
      <c r="D402" s="3"/>
      <c r="E402" s="3">
        <f>VLOOKUP($A402,[1]Hoja1!$A$30:$AP$46,42,FALSE)</f>
        <v>192</v>
      </c>
      <c r="F402" s="2">
        <f t="shared" si="80"/>
        <v>38.631790744466798</v>
      </c>
    </row>
    <row r="403" spans="1:6" ht="10.8" customHeight="1" x14ac:dyDescent="0.2">
      <c r="A403" s="1" t="s">
        <v>4</v>
      </c>
      <c r="B403" s="42" t="s">
        <v>4</v>
      </c>
      <c r="C403" s="3">
        <v>597</v>
      </c>
      <c r="D403" s="3"/>
      <c r="E403" s="3">
        <f>VLOOKUP($A403,[1]Hoja1!$A$30:$AP$46,42,FALSE)</f>
        <v>300</v>
      </c>
      <c r="F403" s="2">
        <f t="shared" si="80"/>
        <v>50.251256281407031</v>
      </c>
    </row>
    <row r="404" spans="1:6" ht="10.8" customHeight="1" x14ac:dyDescent="0.2">
      <c r="A404" s="1" t="s">
        <v>56</v>
      </c>
      <c r="B404" s="42" t="s">
        <v>2</v>
      </c>
      <c r="C404" s="3">
        <v>708</v>
      </c>
      <c r="D404" s="3"/>
      <c r="E404" s="3">
        <f>VLOOKUP($A404,[1]Hoja1!$A$30:$AP$46,42,FALSE)</f>
        <v>371</v>
      </c>
      <c r="F404" s="2">
        <f t="shared" si="80"/>
        <v>52.401129943502823</v>
      </c>
    </row>
    <row r="405" spans="1:6" ht="10.8" customHeight="1" x14ac:dyDescent="0.2">
      <c r="A405" s="1" t="s">
        <v>57</v>
      </c>
      <c r="B405" s="42" t="s">
        <v>1</v>
      </c>
      <c r="C405" s="3">
        <v>922</v>
      </c>
      <c r="D405" s="3"/>
      <c r="E405" s="3">
        <f>VLOOKUP($A405,[1]Hoja1!$A$30:$AP$46,42,FALSE)</f>
        <v>413</v>
      </c>
      <c r="F405" s="2">
        <f t="shared" si="80"/>
        <v>44.793926247288503</v>
      </c>
    </row>
    <row r="406" spans="1:6" ht="10.8" customHeight="1" x14ac:dyDescent="0.2">
      <c r="A406" s="1" t="s">
        <v>58</v>
      </c>
      <c r="B406" s="42" t="s">
        <v>0</v>
      </c>
      <c r="C406" s="3">
        <v>170</v>
      </c>
      <c r="D406" s="3"/>
      <c r="E406" s="3">
        <f>VLOOKUP($A406,[1]Hoja1!$A$30:$AP$46,42,FALSE)</f>
        <v>24</v>
      </c>
      <c r="F406" s="2">
        <f t="shared" si="80"/>
        <v>14.117647058823529</v>
      </c>
    </row>
    <row r="407" spans="1:6" ht="10.8" thickBot="1" x14ac:dyDescent="0.25">
      <c r="A407" s="5"/>
      <c r="B407" s="5"/>
      <c r="C407" s="5"/>
      <c r="D407" s="5"/>
      <c r="E407" s="5"/>
      <c r="F407" s="5"/>
    </row>
    <row r="409" spans="1:6" ht="13.2" customHeight="1" x14ac:dyDescent="0.2">
      <c r="B409" s="81" t="s">
        <v>27</v>
      </c>
      <c r="C409" s="81"/>
      <c r="D409" s="81"/>
      <c r="E409" s="81"/>
      <c r="F409" s="81"/>
    </row>
    <row r="410" spans="1:6" ht="40.799999999999997" customHeight="1" x14ac:dyDescent="0.2">
      <c r="B410" s="81" t="s">
        <v>66</v>
      </c>
      <c r="C410" s="81"/>
      <c r="D410" s="81"/>
      <c r="E410" s="81"/>
      <c r="F410" s="81"/>
    </row>
  </sheetData>
  <mergeCells count="8">
    <mergeCell ref="B410:F410"/>
    <mergeCell ref="B409:F409"/>
    <mergeCell ref="B2:F2"/>
    <mergeCell ref="B1:F1"/>
    <mergeCell ref="B3:F3"/>
    <mergeCell ref="B5:B6"/>
    <mergeCell ref="C5:C6"/>
    <mergeCell ref="E5:F5"/>
  </mergeCells>
  <printOptions horizontalCentered="1"/>
  <pageMargins left="0.39370078740157483" right="0.39370078740157483" top="0.39370078740157483" bottom="0.39370078740157483" header="0.31496062992125984" footer="0.31496062992125984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G46"/>
  <sheetViews>
    <sheetView topLeftCell="B1" workbookViewId="0">
      <selection activeCell="B1" sqref="B1:F1"/>
    </sheetView>
  </sheetViews>
  <sheetFormatPr baseColWidth="10" defaultRowHeight="10.199999999999999" x14ac:dyDescent="0.2"/>
  <cols>
    <col min="1" max="1" width="0" style="1" hidden="1" customWidth="1"/>
    <col min="2" max="2" width="28.21875" style="1" bestFit="1" customWidth="1"/>
    <col min="3" max="3" width="9.33203125" style="1" customWidth="1"/>
    <col min="4" max="4" width="1.21875" style="1" customWidth="1"/>
    <col min="5" max="5" width="8" style="1" customWidth="1"/>
    <col min="6" max="6" width="8.77734375" style="1" customWidth="1"/>
    <col min="7" max="16" width="8.33203125" style="1" customWidth="1"/>
    <col min="17" max="17" width="6.77734375" style="1" customWidth="1"/>
    <col min="18" max="18" width="11.5546875" style="1"/>
    <col min="19" max="19" width="8.5546875" style="1" bestFit="1" customWidth="1"/>
    <col min="20" max="20" width="8.44140625" style="1" bestFit="1" customWidth="1"/>
    <col min="21" max="22" width="11.5546875" style="1"/>
    <col min="23" max="23" width="34.44140625" style="1" bestFit="1" customWidth="1"/>
    <col min="24" max="24" width="6.33203125" style="1" customWidth="1"/>
    <col min="25" max="25" width="7.6640625" style="1" customWidth="1"/>
    <col min="26" max="16384" width="11.5546875" style="1"/>
  </cols>
  <sheetData>
    <row r="1" spans="1:7" ht="13.8" x14ac:dyDescent="0.2">
      <c r="B1" s="82" t="s">
        <v>142</v>
      </c>
      <c r="C1" s="82"/>
      <c r="D1" s="82"/>
      <c r="E1" s="82"/>
      <c r="F1" s="82"/>
    </row>
    <row r="2" spans="1:7" ht="13.8" x14ac:dyDescent="0.2">
      <c r="B2" s="82" t="s">
        <v>108</v>
      </c>
      <c r="C2" s="82"/>
      <c r="D2" s="82"/>
      <c r="E2" s="82"/>
      <c r="F2" s="82"/>
    </row>
    <row r="3" spans="1:7" ht="48" customHeight="1" x14ac:dyDescent="0.2">
      <c r="B3" s="82" t="s">
        <v>164</v>
      </c>
      <c r="C3" s="82"/>
      <c r="D3" s="82"/>
      <c r="E3" s="82"/>
      <c r="F3" s="82"/>
    </row>
    <row r="4" spans="1:7" ht="10.8" thickBot="1" x14ac:dyDescent="0.25">
      <c r="B4" s="5"/>
      <c r="C4" s="5"/>
      <c r="D4" s="5"/>
      <c r="E4" s="5"/>
      <c r="F4" s="5"/>
    </row>
    <row r="5" spans="1:7" ht="15" customHeight="1" x14ac:dyDescent="0.2">
      <c r="B5" s="88" t="s">
        <v>107</v>
      </c>
      <c r="C5" s="90" t="s">
        <v>26</v>
      </c>
      <c r="D5" s="49"/>
      <c r="E5" s="91" t="s">
        <v>22</v>
      </c>
      <c r="F5" s="91"/>
    </row>
    <row r="6" spans="1:7" ht="15" customHeight="1" x14ac:dyDescent="0.2">
      <c r="B6" s="89"/>
      <c r="C6" s="84"/>
      <c r="D6" s="47"/>
      <c r="E6" s="48" t="s">
        <v>24</v>
      </c>
      <c r="F6" s="48" t="s">
        <v>25</v>
      </c>
      <c r="G6" s="7"/>
    </row>
    <row r="7" spans="1:7" x14ac:dyDescent="0.2">
      <c r="C7" s="7"/>
      <c r="D7" s="7"/>
      <c r="E7" s="7"/>
      <c r="F7" s="7"/>
    </row>
    <row r="8" spans="1:7" s="15" customFormat="1" x14ac:dyDescent="0.2">
      <c r="B8" s="51" t="s">
        <v>109</v>
      </c>
      <c r="C8" s="20">
        <f>SUM(C9:C18)</f>
        <v>6633</v>
      </c>
      <c r="D8" s="20"/>
      <c r="E8" s="20">
        <f>SUM(E9:E18)</f>
        <v>3297</v>
      </c>
      <c r="F8" s="14">
        <f t="shared" ref="F8" si="0">(E8/C8)*100</f>
        <v>49.706015377657167</v>
      </c>
    </row>
    <row r="9" spans="1:7" ht="10.8" customHeight="1" x14ac:dyDescent="0.2">
      <c r="A9" s="1" t="s">
        <v>8</v>
      </c>
      <c r="B9" s="42" t="s">
        <v>8</v>
      </c>
      <c r="C9" s="3">
        <v>1069</v>
      </c>
      <c r="D9" s="3"/>
      <c r="E9" s="3">
        <v>506</v>
      </c>
      <c r="F9" s="2">
        <f t="shared" ref="F9:F18" si="1">(E9/C9)*100</f>
        <v>47.333956969130028</v>
      </c>
    </row>
    <row r="10" spans="1:7" ht="10.8" customHeight="1" x14ac:dyDescent="0.2">
      <c r="A10" s="1" t="s">
        <v>7</v>
      </c>
      <c r="B10" s="42" t="s">
        <v>7</v>
      </c>
      <c r="C10" s="3">
        <v>1087</v>
      </c>
      <c r="D10" s="3"/>
      <c r="E10" s="3">
        <v>554</v>
      </c>
      <c r="F10" s="2">
        <f t="shared" si="1"/>
        <v>50.965961361545538</v>
      </c>
    </row>
    <row r="11" spans="1:7" ht="10.8" customHeight="1" x14ac:dyDescent="0.2">
      <c r="A11" s="1" t="s">
        <v>6</v>
      </c>
      <c r="B11" s="42" t="s">
        <v>6</v>
      </c>
      <c r="C11" s="3">
        <v>848</v>
      </c>
      <c r="D11" s="3"/>
      <c r="E11" s="3">
        <v>413</v>
      </c>
      <c r="F11" s="2">
        <f t="shared" si="1"/>
        <v>48.702830188679243</v>
      </c>
    </row>
    <row r="12" spans="1:7" ht="10.8" customHeight="1" x14ac:dyDescent="0.2">
      <c r="A12" s="1" t="s">
        <v>5</v>
      </c>
      <c r="B12" s="42" t="s">
        <v>5</v>
      </c>
      <c r="C12" s="3">
        <v>559</v>
      </c>
      <c r="D12" s="3"/>
      <c r="E12" s="3">
        <v>190</v>
      </c>
      <c r="F12" s="2">
        <f t="shared" si="1"/>
        <v>33.989266547406082</v>
      </c>
    </row>
    <row r="13" spans="1:7" ht="10.8" customHeight="1" x14ac:dyDescent="0.2">
      <c r="A13" s="1" t="s">
        <v>4</v>
      </c>
      <c r="B13" s="42" t="s">
        <v>4</v>
      </c>
      <c r="C13" s="3">
        <v>395</v>
      </c>
      <c r="D13" s="3"/>
      <c r="E13" s="3">
        <v>282</v>
      </c>
      <c r="F13" s="2">
        <f t="shared" si="1"/>
        <v>71.392405063291136</v>
      </c>
    </row>
    <row r="14" spans="1:7" ht="10.8" customHeight="1" x14ac:dyDescent="0.2">
      <c r="A14" s="1" t="s">
        <v>55</v>
      </c>
      <c r="B14" s="42" t="s">
        <v>3</v>
      </c>
      <c r="C14" s="3">
        <v>660</v>
      </c>
      <c r="D14" s="3"/>
      <c r="E14" s="3">
        <v>315</v>
      </c>
      <c r="F14" s="2">
        <f t="shared" si="1"/>
        <v>47.727272727272727</v>
      </c>
    </row>
    <row r="15" spans="1:7" ht="10.8" customHeight="1" x14ac:dyDescent="0.2">
      <c r="A15" s="1" t="s">
        <v>56</v>
      </c>
      <c r="B15" s="42" t="s">
        <v>2</v>
      </c>
      <c r="C15" s="3">
        <v>495</v>
      </c>
      <c r="D15" s="3"/>
      <c r="E15" s="3">
        <v>263</v>
      </c>
      <c r="F15" s="2">
        <f t="shared" si="1"/>
        <v>53.131313131313128</v>
      </c>
    </row>
    <row r="16" spans="1:7" ht="10.8" customHeight="1" x14ac:dyDescent="0.2">
      <c r="A16" s="1" t="s">
        <v>57</v>
      </c>
      <c r="B16" s="42" t="s">
        <v>1</v>
      </c>
      <c r="C16" s="3">
        <v>1075</v>
      </c>
      <c r="D16" s="3"/>
      <c r="E16" s="3">
        <v>500</v>
      </c>
      <c r="F16" s="2">
        <f t="shared" si="1"/>
        <v>46.511627906976742</v>
      </c>
    </row>
    <row r="17" spans="1:6" s="63" customFormat="1" ht="10.8" customHeight="1" x14ac:dyDescent="0.2">
      <c r="A17" s="63" t="s">
        <v>58</v>
      </c>
      <c r="B17" s="72" t="s">
        <v>0</v>
      </c>
      <c r="C17" s="74" t="s">
        <v>137</v>
      </c>
      <c r="D17" s="73"/>
      <c r="E17" s="73">
        <v>73</v>
      </c>
      <c r="F17" s="75" t="s">
        <v>137</v>
      </c>
    </row>
    <row r="18" spans="1:6" ht="10.8" customHeight="1" x14ac:dyDescent="0.2">
      <c r="A18" s="1" t="s">
        <v>65</v>
      </c>
      <c r="B18" s="42" t="s">
        <v>13</v>
      </c>
      <c r="C18" s="3">
        <v>445</v>
      </c>
      <c r="D18" s="3"/>
      <c r="E18" s="3">
        <v>201</v>
      </c>
      <c r="F18" s="2">
        <f t="shared" si="1"/>
        <v>45.168539325842701</v>
      </c>
    </row>
    <row r="19" spans="1:6" s="15" customFormat="1" x14ac:dyDescent="0.2"/>
    <row r="20" spans="1:6" x14ac:dyDescent="0.2">
      <c r="B20" s="51" t="s">
        <v>110</v>
      </c>
      <c r="C20" s="20">
        <f>SUM(C21:C30)</f>
        <v>7661</v>
      </c>
      <c r="D20" s="20"/>
      <c r="E20" s="20">
        <f>SUM(E21:E30)</f>
        <v>3759</v>
      </c>
      <c r="F20" s="14">
        <f>(E20/C20)*100</f>
        <v>49.066701475003264</v>
      </c>
    </row>
    <row r="21" spans="1:6" ht="10.8" customHeight="1" x14ac:dyDescent="0.2">
      <c r="A21" s="1" t="s">
        <v>8</v>
      </c>
      <c r="B21" s="42" t="s">
        <v>8</v>
      </c>
      <c r="C21" s="3">
        <v>1058</v>
      </c>
      <c r="D21" s="3"/>
      <c r="E21" s="3">
        <v>423</v>
      </c>
      <c r="F21" s="2">
        <f t="shared" ref="F21:F30" si="2">(E21/C21)*100</f>
        <v>39.981096408317576</v>
      </c>
    </row>
    <row r="22" spans="1:6" ht="10.8" customHeight="1" x14ac:dyDescent="0.2">
      <c r="A22" s="1" t="s">
        <v>7</v>
      </c>
      <c r="B22" s="42" t="s">
        <v>7</v>
      </c>
      <c r="C22" s="3">
        <v>1115</v>
      </c>
      <c r="D22" s="3"/>
      <c r="E22" s="3">
        <v>619</v>
      </c>
      <c r="F22" s="2">
        <f t="shared" si="2"/>
        <v>55.515695067264573</v>
      </c>
    </row>
    <row r="23" spans="1:6" ht="10.8" customHeight="1" x14ac:dyDescent="0.2">
      <c r="A23" s="1" t="s">
        <v>6</v>
      </c>
      <c r="B23" s="42" t="s">
        <v>6</v>
      </c>
      <c r="C23" s="3">
        <v>973</v>
      </c>
      <c r="D23" s="3"/>
      <c r="E23" s="3">
        <v>493</v>
      </c>
      <c r="F23" s="2">
        <f t="shared" si="2"/>
        <v>50.668036998972255</v>
      </c>
    </row>
    <row r="24" spans="1:6" ht="10.8" customHeight="1" x14ac:dyDescent="0.2">
      <c r="A24" s="1" t="s">
        <v>5</v>
      </c>
      <c r="B24" s="42" t="s">
        <v>5</v>
      </c>
      <c r="C24" s="3">
        <v>709</v>
      </c>
      <c r="D24" s="3"/>
      <c r="E24" s="3">
        <v>291</v>
      </c>
      <c r="F24" s="2">
        <f t="shared" si="2"/>
        <v>41.043723554301828</v>
      </c>
    </row>
    <row r="25" spans="1:6" ht="10.8" customHeight="1" x14ac:dyDescent="0.2">
      <c r="A25" s="1" t="s">
        <v>4</v>
      </c>
      <c r="B25" s="42" t="s">
        <v>4</v>
      </c>
      <c r="C25" s="3">
        <v>580</v>
      </c>
      <c r="D25" s="3"/>
      <c r="E25" s="3">
        <v>374</v>
      </c>
      <c r="F25" s="2">
        <f t="shared" si="2"/>
        <v>64.482758620689651</v>
      </c>
    </row>
    <row r="26" spans="1:6" ht="10.8" customHeight="1" x14ac:dyDescent="0.2">
      <c r="A26" s="1" t="s">
        <v>55</v>
      </c>
      <c r="B26" s="42" t="s">
        <v>3</v>
      </c>
      <c r="C26" s="3">
        <v>448</v>
      </c>
      <c r="D26" s="3"/>
      <c r="E26" s="3">
        <v>261</v>
      </c>
      <c r="F26" s="2">
        <f t="shared" si="2"/>
        <v>58.258928571428569</v>
      </c>
    </row>
    <row r="27" spans="1:6" ht="10.8" customHeight="1" x14ac:dyDescent="0.2">
      <c r="A27" s="1" t="s">
        <v>56</v>
      </c>
      <c r="B27" s="42" t="s">
        <v>2</v>
      </c>
      <c r="C27" s="3">
        <v>659</v>
      </c>
      <c r="D27" s="3"/>
      <c r="E27" s="3">
        <v>206</v>
      </c>
      <c r="F27" s="2">
        <f t="shared" si="2"/>
        <v>31.259484066767829</v>
      </c>
    </row>
    <row r="28" spans="1:6" ht="10.8" customHeight="1" x14ac:dyDescent="0.2">
      <c r="A28" s="1" t="s">
        <v>57</v>
      </c>
      <c r="B28" s="42" t="s">
        <v>1</v>
      </c>
      <c r="C28" s="3">
        <v>1135</v>
      </c>
      <c r="D28" s="3"/>
      <c r="E28" s="3">
        <v>521</v>
      </c>
      <c r="F28" s="2">
        <f t="shared" si="2"/>
        <v>45.903083700440526</v>
      </c>
    </row>
    <row r="29" spans="1:6" s="63" customFormat="1" ht="10.8" customHeight="1" x14ac:dyDescent="0.2">
      <c r="A29" s="63" t="s">
        <v>58</v>
      </c>
      <c r="B29" s="72" t="s">
        <v>0</v>
      </c>
      <c r="C29" s="74" t="s">
        <v>137</v>
      </c>
      <c r="D29" s="73"/>
      <c r="E29" s="73">
        <v>56</v>
      </c>
      <c r="F29" s="74" t="s">
        <v>137</v>
      </c>
    </row>
    <row r="30" spans="1:6" ht="10.8" customHeight="1" x14ac:dyDescent="0.2">
      <c r="A30" s="1" t="s">
        <v>65</v>
      </c>
      <c r="B30" s="42" t="s">
        <v>13</v>
      </c>
      <c r="C30" s="3">
        <v>984</v>
      </c>
      <c r="D30" s="3"/>
      <c r="E30" s="3">
        <v>515</v>
      </c>
      <c r="F30" s="2">
        <f t="shared" si="2"/>
        <v>52.337398373983731</v>
      </c>
    </row>
    <row r="31" spans="1:6" ht="10.8" customHeight="1" x14ac:dyDescent="0.2">
      <c r="B31" s="42"/>
      <c r="C31" s="3"/>
      <c r="D31" s="3"/>
      <c r="E31" s="3"/>
      <c r="F31" s="2"/>
    </row>
    <row r="32" spans="1:6" x14ac:dyDescent="0.2">
      <c r="B32" s="51" t="s">
        <v>111</v>
      </c>
      <c r="C32" s="20">
        <f>SUM(C33:C42)</f>
        <v>7904</v>
      </c>
      <c r="D32" s="20"/>
      <c r="E32" s="20">
        <f>SUM(E33:E42)</f>
        <v>4121</v>
      </c>
      <c r="F32" s="14">
        <f>(E32/C32)*100</f>
        <v>52.13815789473685</v>
      </c>
    </row>
    <row r="33" spans="1:6" ht="10.8" customHeight="1" x14ac:dyDescent="0.2">
      <c r="A33" s="1" t="s">
        <v>8</v>
      </c>
      <c r="B33" s="42" t="s">
        <v>8</v>
      </c>
      <c r="C33" s="3">
        <v>1229</v>
      </c>
      <c r="D33" s="3"/>
      <c r="E33" s="3">
        <v>610</v>
      </c>
      <c r="F33" s="2">
        <f t="shared" ref="F33:F42" si="3">(E33/C33)*100</f>
        <v>49.633848657445078</v>
      </c>
    </row>
    <row r="34" spans="1:6" ht="10.8" customHeight="1" x14ac:dyDescent="0.2">
      <c r="A34" s="1" t="s">
        <v>7</v>
      </c>
      <c r="B34" s="42" t="s">
        <v>7</v>
      </c>
      <c r="C34" s="3">
        <v>1252</v>
      </c>
      <c r="D34" s="3"/>
      <c r="E34" s="3">
        <v>659</v>
      </c>
      <c r="F34" s="2">
        <f t="shared" si="3"/>
        <v>52.635782747603834</v>
      </c>
    </row>
    <row r="35" spans="1:6" ht="10.8" customHeight="1" x14ac:dyDescent="0.2">
      <c r="A35" s="1" t="s">
        <v>6</v>
      </c>
      <c r="B35" s="42" t="s">
        <v>6</v>
      </c>
      <c r="C35" s="3">
        <v>724</v>
      </c>
      <c r="D35" s="3"/>
      <c r="E35" s="3">
        <v>315</v>
      </c>
      <c r="F35" s="2">
        <f t="shared" si="3"/>
        <v>43.508287292817684</v>
      </c>
    </row>
    <row r="36" spans="1:6" ht="10.8" customHeight="1" x14ac:dyDescent="0.2">
      <c r="A36" s="1" t="s">
        <v>5</v>
      </c>
      <c r="B36" s="42" t="s">
        <v>5</v>
      </c>
      <c r="C36" s="3">
        <v>747</v>
      </c>
      <c r="D36" s="3"/>
      <c r="E36" s="3">
        <v>351</v>
      </c>
      <c r="F36" s="2">
        <f t="shared" si="3"/>
        <v>46.987951807228917</v>
      </c>
    </row>
    <row r="37" spans="1:6" ht="10.8" customHeight="1" x14ac:dyDescent="0.2">
      <c r="A37" s="1" t="s">
        <v>4</v>
      </c>
      <c r="B37" s="42" t="s">
        <v>4</v>
      </c>
      <c r="C37" s="3">
        <v>538</v>
      </c>
      <c r="D37" s="3"/>
      <c r="E37" s="3">
        <v>386</v>
      </c>
      <c r="F37" s="2">
        <f t="shared" si="3"/>
        <v>71.74721189591078</v>
      </c>
    </row>
    <row r="38" spans="1:6" ht="10.8" customHeight="1" x14ac:dyDescent="0.2">
      <c r="A38" s="1" t="s">
        <v>55</v>
      </c>
      <c r="B38" s="42" t="s">
        <v>3</v>
      </c>
      <c r="C38" s="3">
        <v>985</v>
      </c>
      <c r="D38" s="3"/>
      <c r="E38" s="3">
        <v>516</v>
      </c>
      <c r="F38" s="2">
        <f t="shared" si="3"/>
        <v>52.385786802030452</v>
      </c>
    </row>
    <row r="39" spans="1:6" ht="10.8" customHeight="1" x14ac:dyDescent="0.2">
      <c r="A39" s="1" t="s">
        <v>56</v>
      </c>
      <c r="B39" s="42" t="s">
        <v>2</v>
      </c>
      <c r="C39" s="3">
        <v>575</v>
      </c>
      <c r="D39" s="3"/>
      <c r="E39" s="3">
        <v>366</v>
      </c>
      <c r="F39" s="2">
        <f t="shared" si="3"/>
        <v>63.652173913043477</v>
      </c>
    </row>
    <row r="40" spans="1:6" ht="10.8" customHeight="1" x14ac:dyDescent="0.2">
      <c r="A40" s="1" t="s">
        <v>57</v>
      </c>
      <c r="B40" s="42" t="s">
        <v>1</v>
      </c>
      <c r="C40" s="3">
        <v>1249</v>
      </c>
      <c r="D40" s="3"/>
      <c r="E40" s="3">
        <v>571</v>
      </c>
      <c r="F40" s="2">
        <f t="shared" si="3"/>
        <v>45.716573258606886</v>
      </c>
    </row>
    <row r="41" spans="1:6" ht="10.8" customHeight="1" x14ac:dyDescent="0.2">
      <c r="A41" s="1" t="s">
        <v>58</v>
      </c>
      <c r="B41" s="72" t="s">
        <v>0</v>
      </c>
      <c r="C41" s="3">
        <v>28</v>
      </c>
      <c r="D41" s="73"/>
      <c r="E41" s="3">
        <v>53</v>
      </c>
      <c r="F41" s="2">
        <f t="shared" si="3"/>
        <v>189.28571428571428</v>
      </c>
    </row>
    <row r="42" spans="1:6" ht="10.8" customHeight="1" x14ac:dyDescent="0.2">
      <c r="A42" s="1" t="s">
        <v>65</v>
      </c>
      <c r="B42" s="42" t="s">
        <v>13</v>
      </c>
      <c r="C42" s="3">
        <v>577</v>
      </c>
      <c r="D42" s="3"/>
      <c r="E42" s="3">
        <v>294</v>
      </c>
      <c r="F42" s="2">
        <f t="shared" si="3"/>
        <v>50.953206239168111</v>
      </c>
    </row>
    <row r="43" spans="1:6" ht="10.8" thickBot="1" x14ac:dyDescent="0.25">
      <c r="B43" s="5"/>
      <c r="C43" s="5"/>
      <c r="D43" s="5"/>
      <c r="E43" s="5"/>
      <c r="F43" s="5"/>
    </row>
    <row r="45" spans="1:6" x14ac:dyDescent="0.2">
      <c r="B45" s="19" t="s">
        <v>27</v>
      </c>
    </row>
    <row r="46" spans="1:6" ht="39" customHeight="1" x14ac:dyDescent="0.2">
      <c r="B46" s="81" t="s">
        <v>66</v>
      </c>
      <c r="C46" s="81"/>
      <c r="D46" s="81"/>
      <c r="E46" s="81"/>
      <c r="F46" s="81"/>
    </row>
  </sheetData>
  <mergeCells count="7">
    <mergeCell ref="B46:F46"/>
    <mergeCell ref="B2:F2"/>
    <mergeCell ref="B1:F1"/>
    <mergeCell ref="B3:F3"/>
    <mergeCell ref="B5:B6"/>
    <mergeCell ref="C5:C6"/>
    <mergeCell ref="E5:F5"/>
  </mergeCells>
  <printOptions horizontalCentered="1"/>
  <pageMargins left="0.39370078740157483" right="0.39370078740157483" top="0.39370078740157483" bottom="0.39370078740157483" header="0.31496062992125984" footer="0.31496062992125984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F242"/>
  <sheetViews>
    <sheetView topLeftCell="B1" workbookViewId="0">
      <selection activeCell="B1" sqref="B1:F1"/>
    </sheetView>
  </sheetViews>
  <sheetFormatPr baseColWidth="10" defaultRowHeight="10.199999999999999" x14ac:dyDescent="0.2"/>
  <cols>
    <col min="1" max="1" width="11.5546875" style="1" hidden="1" customWidth="1"/>
    <col min="2" max="2" width="28.21875" style="1" bestFit="1" customWidth="1"/>
    <col min="3" max="3" width="9.33203125" style="1" customWidth="1"/>
    <col min="4" max="4" width="1.21875" style="1" customWidth="1"/>
    <col min="5" max="5" width="8" style="1" customWidth="1"/>
    <col min="6" max="6" width="8.77734375" style="1" customWidth="1"/>
    <col min="7" max="7" width="8.5546875" style="1" bestFit="1" customWidth="1"/>
    <col min="8" max="8" width="8.44140625" style="1" bestFit="1" customWidth="1"/>
    <col min="9" max="10" width="11.5546875" style="1"/>
    <col min="11" max="11" width="34.44140625" style="1" bestFit="1" customWidth="1"/>
    <col min="12" max="12" width="6.33203125" style="1" customWidth="1"/>
    <col min="13" max="13" width="7.6640625" style="1" customWidth="1"/>
    <col min="14" max="16384" width="11.5546875" style="1"/>
  </cols>
  <sheetData>
    <row r="1" spans="1:6" ht="13.8" x14ac:dyDescent="0.2">
      <c r="B1" s="82" t="s">
        <v>143</v>
      </c>
      <c r="C1" s="82"/>
      <c r="D1" s="82"/>
      <c r="E1" s="82"/>
      <c r="F1" s="82"/>
    </row>
    <row r="2" spans="1:6" ht="13.8" x14ac:dyDescent="0.2">
      <c r="B2" s="82" t="s">
        <v>108</v>
      </c>
      <c r="C2" s="82"/>
      <c r="D2" s="82"/>
      <c r="E2" s="82"/>
      <c r="F2" s="82"/>
    </row>
    <row r="3" spans="1:6" ht="48" customHeight="1" x14ac:dyDescent="0.2">
      <c r="B3" s="82" t="s">
        <v>163</v>
      </c>
      <c r="C3" s="82"/>
      <c r="D3" s="82"/>
      <c r="E3" s="82"/>
      <c r="F3" s="82"/>
    </row>
    <row r="4" spans="1:6" ht="10.8" thickBot="1" x14ac:dyDescent="0.25">
      <c r="B4" s="5"/>
      <c r="C4" s="5"/>
      <c r="D4" s="5"/>
      <c r="E4" s="5"/>
      <c r="F4" s="5"/>
    </row>
    <row r="5" spans="1:6" ht="15" customHeight="1" x14ac:dyDescent="0.2">
      <c r="B5" s="88" t="s">
        <v>107</v>
      </c>
      <c r="C5" s="90" t="s">
        <v>26</v>
      </c>
      <c r="D5" s="49"/>
      <c r="E5" s="91" t="s">
        <v>22</v>
      </c>
      <c r="F5" s="91"/>
    </row>
    <row r="6" spans="1:6" ht="15" customHeight="1" x14ac:dyDescent="0.2">
      <c r="B6" s="89"/>
      <c r="C6" s="84"/>
      <c r="D6" s="47"/>
      <c r="E6" s="48" t="s">
        <v>24</v>
      </c>
      <c r="F6" s="48" t="s">
        <v>25</v>
      </c>
    </row>
    <row r="7" spans="1:6" x14ac:dyDescent="0.2">
      <c r="C7" s="7"/>
      <c r="D7" s="7"/>
      <c r="E7" s="7"/>
    </row>
    <row r="8" spans="1:6" s="52" customFormat="1" ht="12" customHeight="1" x14ac:dyDescent="0.3">
      <c r="A8" s="56">
        <v>3</v>
      </c>
      <c r="B8" s="52" t="s">
        <v>112</v>
      </c>
      <c r="C8" s="53">
        <f t="shared" ref="C8" si="0">SUM(C9:C17)</f>
        <v>5413</v>
      </c>
      <c r="D8" s="53"/>
      <c r="E8" s="53">
        <f t="shared" ref="E8" si="1">SUM(E9:E17)</f>
        <v>2948</v>
      </c>
      <c r="F8" s="54">
        <f t="shared" ref="F8" si="2">(E8/C8)*100</f>
        <v>54.461481618326246</v>
      </c>
    </row>
    <row r="9" spans="1:6" ht="10.8" customHeight="1" x14ac:dyDescent="0.2">
      <c r="A9" s="1" t="s">
        <v>8</v>
      </c>
      <c r="B9" s="42" t="s">
        <v>8</v>
      </c>
      <c r="C9" s="3">
        <v>941</v>
      </c>
      <c r="D9" s="3"/>
      <c r="E9" s="3">
        <v>495</v>
      </c>
      <c r="F9" s="2">
        <f t="shared" ref="F9:F19" si="3">(E9/C9)*100</f>
        <v>52.603613177470777</v>
      </c>
    </row>
    <row r="10" spans="1:6" ht="10.8" customHeight="1" x14ac:dyDescent="0.2">
      <c r="A10" s="1" t="s">
        <v>7</v>
      </c>
      <c r="B10" s="42" t="s">
        <v>7</v>
      </c>
      <c r="C10" s="3">
        <v>938</v>
      </c>
      <c r="D10" s="3"/>
      <c r="E10" s="3">
        <v>493</v>
      </c>
      <c r="F10" s="2">
        <f t="shared" si="3"/>
        <v>52.558635394456289</v>
      </c>
    </row>
    <row r="11" spans="1:6" ht="10.8" customHeight="1" x14ac:dyDescent="0.2">
      <c r="A11" s="1" t="s">
        <v>6</v>
      </c>
      <c r="B11" s="42" t="s">
        <v>6</v>
      </c>
      <c r="C11" s="3">
        <v>549</v>
      </c>
      <c r="D11" s="3"/>
      <c r="E11" s="3">
        <v>311</v>
      </c>
      <c r="F11" s="2">
        <f t="shared" si="3"/>
        <v>56.648451730418948</v>
      </c>
    </row>
    <row r="12" spans="1:6" ht="10.8" customHeight="1" x14ac:dyDescent="0.2">
      <c r="A12" s="1" t="s">
        <v>5</v>
      </c>
      <c r="B12" s="42" t="s">
        <v>5</v>
      </c>
      <c r="C12" s="3">
        <v>255</v>
      </c>
      <c r="D12" s="3"/>
      <c r="E12" s="3">
        <v>109</v>
      </c>
      <c r="F12" s="2">
        <f t="shared" si="3"/>
        <v>42.745098039215684</v>
      </c>
    </row>
    <row r="13" spans="1:6" ht="10.8" customHeight="1" x14ac:dyDescent="0.2">
      <c r="A13" s="1" t="s">
        <v>4</v>
      </c>
      <c r="B13" s="42" t="s">
        <v>4</v>
      </c>
      <c r="C13" s="3">
        <v>504</v>
      </c>
      <c r="D13" s="3"/>
      <c r="E13" s="3">
        <v>331</v>
      </c>
      <c r="F13" s="2">
        <f t="shared" si="3"/>
        <v>65.674603174603178</v>
      </c>
    </row>
    <row r="14" spans="1:6" ht="10.8" customHeight="1" x14ac:dyDescent="0.2">
      <c r="A14" s="1" t="s">
        <v>55</v>
      </c>
      <c r="B14" s="42" t="s">
        <v>3</v>
      </c>
      <c r="C14" s="3">
        <v>293</v>
      </c>
      <c r="D14" s="3"/>
      <c r="E14" s="3">
        <v>191</v>
      </c>
      <c r="F14" s="2">
        <f t="shared" si="3"/>
        <v>65.187713310580207</v>
      </c>
    </row>
    <row r="15" spans="1:6" ht="10.8" customHeight="1" x14ac:dyDescent="0.2">
      <c r="A15" s="1" t="s">
        <v>56</v>
      </c>
      <c r="B15" s="42" t="s">
        <v>2</v>
      </c>
      <c r="C15" s="3">
        <v>725</v>
      </c>
      <c r="D15" s="3"/>
      <c r="E15" s="3">
        <v>381</v>
      </c>
      <c r="F15" s="2">
        <f t="shared" si="3"/>
        <v>52.551724137931032</v>
      </c>
    </row>
    <row r="16" spans="1:6" ht="10.8" customHeight="1" x14ac:dyDescent="0.2">
      <c r="A16" s="1" t="s">
        <v>57</v>
      </c>
      <c r="B16" s="42" t="s">
        <v>1</v>
      </c>
      <c r="C16" s="3">
        <v>756</v>
      </c>
      <c r="D16" s="3"/>
      <c r="E16" s="3">
        <v>402</v>
      </c>
      <c r="F16" s="2">
        <f t="shared" si="3"/>
        <v>53.174603174603178</v>
      </c>
    </row>
    <row r="17" spans="1:6" ht="10.8" customHeight="1" x14ac:dyDescent="0.2">
      <c r="A17" s="1" t="s">
        <v>58</v>
      </c>
      <c r="B17" s="42" t="s">
        <v>0</v>
      </c>
      <c r="C17" s="3">
        <v>452</v>
      </c>
      <c r="D17" s="3"/>
      <c r="E17" s="3">
        <v>235</v>
      </c>
      <c r="F17" s="2">
        <f t="shared" si="3"/>
        <v>51.991150442477874</v>
      </c>
    </row>
    <row r="18" spans="1:6" ht="10.8" customHeight="1" x14ac:dyDescent="0.2">
      <c r="B18" s="42"/>
      <c r="C18" s="3"/>
      <c r="D18" s="3"/>
      <c r="E18" s="3"/>
      <c r="F18" s="2"/>
    </row>
    <row r="19" spans="1:6" s="52" customFormat="1" ht="12" customHeight="1" x14ac:dyDescent="0.2">
      <c r="A19" s="55">
        <f>A8+1</f>
        <v>4</v>
      </c>
      <c r="B19" s="52" t="s">
        <v>113</v>
      </c>
      <c r="C19" s="53">
        <f t="shared" ref="C19" si="4">SUM(C20:C28)</f>
        <v>5522</v>
      </c>
      <c r="D19" s="53"/>
      <c r="E19" s="53">
        <f t="shared" ref="E19" si="5">SUM(E20:E28)</f>
        <v>2440</v>
      </c>
      <c r="F19" s="54">
        <f t="shared" si="3"/>
        <v>44.186888808402749</v>
      </c>
    </row>
    <row r="20" spans="1:6" ht="10.8" customHeight="1" x14ac:dyDescent="0.2">
      <c r="A20" s="1" t="s">
        <v>8</v>
      </c>
      <c r="B20" s="42" t="s">
        <v>8</v>
      </c>
      <c r="C20" s="3">
        <v>936</v>
      </c>
      <c r="D20" s="3"/>
      <c r="E20" s="3">
        <v>473</v>
      </c>
      <c r="F20" s="2">
        <f t="shared" ref="F20:F39" si="6">(E20/C20)*100</f>
        <v>50.534188034188034</v>
      </c>
    </row>
    <row r="21" spans="1:6" ht="10.8" customHeight="1" x14ac:dyDescent="0.2">
      <c r="A21" s="1" t="s">
        <v>7</v>
      </c>
      <c r="B21" s="42" t="s">
        <v>7</v>
      </c>
      <c r="C21" s="3">
        <v>1073</v>
      </c>
      <c r="D21" s="3"/>
      <c r="E21" s="3">
        <v>488</v>
      </c>
      <c r="F21" s="2">
        <f t="shared" si="6"/>
        <v>45.479962721342034</v>
      </c>
    </row>
    <row r="22" spans="1:6" ht="10.8" customHeight="1" x14ac:dyDescent="0.2">
      <c r="A22" s="1" t="s">
        <v>6</v>
      </c>
      <c r="B22" s="42" t="s">
        <v>6</v>
      </c>
      <c r="C22" s="3">
        <v>885</v>
      </c>
      <c r="D22" s="3"/>
      <c r="E22" s="3">
        <v>331</v>
      </c>
      <c r="F22" s="2">
        <f t="shared" si="6"/>
        <v>37.401129943502823</v>
      </c>
    </row>
    <row r="23" spans="1:6" ht="10.8" customHeight="1" x14ac:dyDescent="0.2">
      <c r="A23" s="1" t="s">
        <v>5</v>
      </c>
      <c r="B23" s="42" t="s">
        <v>5</v>
      </c>
      <c r="C23" s="3">
        <v>235</v>
      </c>
      <c r="D23" s="3"/>
      <c r="E23" s="3">
        <v>146</v>
      </c>
      <c r="F23" s="2">
        <f t="shared" si="6"/>
        <v>62.127659574468083</v>
      </c>
    </row>
    <row r="24" spans="1:6" ht="10.8" customHeight="1" x14ac:dyDescent="0.2">
      <c r="A24" s="1" t="s">
        <v>4</v>
      </c>
      <c r="B24" s="42" t="s">
        <v>4</v>
      </c>
      <c r="C24" s="3">
        <v>657</v>
      </c>
      <c r="D24" s="3"/>
      <c r="E24" s="3">
        <v>286</v>
      </c>
      <c r="F24" s="2">
        <f t="shared" si="6"/>
        <v>43.531202435312025</v>
      </c>
    </row>
    <row r="25" spans="1:6" ht="10.8" customHeight="1" x14ac:dyDescent="0.2">
      <c r="A25" s="1" t="s">
        <v>55</v>
      </c>
      <c r="B25" s="42" t="s">
        <v>3</v>
      </c>
      <c r="C25" s="3">
        <v>275</v>
      </c>
      <c r="D25" s="3"/>
      <c r="E25" s="3">
        <v>137</v>
      </c>
      <c r="F25" s="2">
        <f t="shared" si="6"/>
        <v>49.81818181818182</v>
      </c>
    </row>
    <row r="26" spans="1:6" ht="10.8" customHeight="1" x14ac:dyDescent="0.2">
      <c r="A26" s="1" t="s">
        <v>56</v>
      </c>
      <c r="B26" s="42" t="s">
        <v>2</v>
      </c>
      <c r="C26" s="3">
        <v>243</v>
      </c>
      <c r="D26" s="3"/>
      <c r="E26" s="3">
        <v>116</v>
      </c>
      <c r="F26" s="2">
        <f t="shared" si="6"/>
        <v>47.736625514403293</v>
      </c>
    </row>
    <row r="27" spans="1:6" ht="10.8" customHeight="1" x14ac:dyDescent="0.2">
      <c r="A27" s="1" t="s">
        <v>57</v>
      </c>
      <c r="B27" s="42" t="s">
        <v>1</v>
      </c>
      <c r="C27" s="3">
        <v>1018</v>
      </c>
      <c r="D27" s="3"/>
      <c r="E27" s="3">
        <v>417</v>
      </c>
      <c r="F27" s="2">
        <f t="shared" si="6"/>
        <v>40.962671905697448</v>
      </c>
    </row>
    <row r="28" spans="1:6" ht="10.8" customHeight="1" x14ac:dyDescent="0.2">
      <c r="A28" s="1" t="s">
        <v>58</v>
      </c>
      <c r="B28" s="42" t="s">
        <v>0</v>
      </c>
      <c r="C28" s="3">
        <v>200</v>
      </c>
      <c r="D28" s="3"/>
      <c r="E28" s="3">
        <v>46</v>
      </c>
      <c r="F28" s="2">
        <f t="shared" si="6"/>
        <v>23</v>
      </c>
    </row>
    <row r="29" spans="1:6" ht="10.8" customHeight="1" x14ac:dyDescent="0.2">
      <c r="B29" s="42"/>
      <c r="C29" s="3"/>
      <c r="D29" s="3"/>
      <c r="E29" s="3"/>
      <c r="F29" s="2"/>
    </row>
    <row r="30" spans="1:6" s="52" customFormat="1" ht="12" customHeight="1" x14ac:dyDescent="0.2">
      <c r="A30" s="55">
        <f>A19+1</f>
        <v>5</v>
      </c>
      <c r="B30" s="52" t="s">
        <v>114</v>
      </c>
      <c r="C30" s="53">
        <f t="shared" ref="C30" si="7">SUM(C31:C39)</f>
        <v>4943</v>
      </c>
      <c r="D30" s="53"/>
      <c r="E30" s="53">
        <f t="shared" ref="E30" si="8">SUM(E31:E39)</f>
        <v>2757</v>
      </c>
      <c r="F30" s="54">
        <f t="shared" si="6"/>
        <v>55.775844628767956</v>
      </c>
    </row>
    <row r="31" spans="1:6" ht="10.8" customHeight="1" x14ac:dyDescent="0.2">
      <c r="A31" s="1" t="s">
        <v>8</v>
      </c>
      <c r="B31" s="42" t="s">
        <v>8</v>
      </c>
      <c r="C31" s="3">
        <v>973</v>
      </c>
      <c r="D31" s="3"/>
      <c r="E31" s="3">
        <v>524</v>
      </c>
      <c r="F31" s="2">
        <f t="shared" si="6"/>
        <v>53.854059609455298</v>
      </c>
    </row>
    <row r="32" spans="1:6" ht="10.8" customHeight="1" x14ac:dyDescent="0.2">
      <c r="A32" s="1" t="s">
        <v>7</v>
      </c>
      <c r="B32" s="42" t="s">
        <v>7</v>
      </c>
      <c r="C32" s="3">
        <v>975</v>
      </c>
      <c r="D32" s="3"/>
      <c r="E32" s="3">
        <v>530</v>
      </c>
      <c r="F32" s="2">
        <f t="shared" si="6"/>
        <v>54.358974358974358</v>
      </c>
    </row>
    <row r="33" spans="1:6" ht="10.8" customHeight="1" x14ac:dyDescent="0.2">
      <c r="A33" s="1" t="s">
        <v>6</v>
      </c>
      <c r="B33" s="42" t="s">
        <v>6</v>
      </c>
      <c r="C33" s="3">
        <v>176</v>
      </c>
      <c r="D33" s="3"/>
      <c r="E33" s="3">
        <v>102</v>
      </c>
      <c r="F33" s="2">
        <f t="shared" si="6"/>
        <v>57.95454545454546</v>
      </c>
    </row>
    <row r="34" spans="1:6" ht="10.8" customHeight="1" x14ac:dyDescent="0.2">
      <c r="A34" s="1" t="s">
        <v>5</v>
      </c>
      <c r="B34" s="42" t="s">
        <v>5</v>
      </c>
      <c r="C34" s="3">
        <v>321</v>
      </c>
      <c r="D34" s="3"/>
      <c r="E34" s="3">
        <v>184</v>
      </c>
      <c r="F34" s="2">
        <f t="shared" si="6"/>
        <v>57.320872274143298</v>
      </c>
    </row>
    <row r="35" spans="1:6" ht="10.8" customHeight="1" x14ac:dyDescent="0.2">
      <c r="A35" s="1" t="s">
        <v>4</v>
      </c>
      <c r="B35" s="42" t="s">
        <v>4</v>
      </c>
      <c r="C35" s="3">
        <v>607</v>
      </c>
      <c r="D35" s="3"/>
      <c r="E35" s="3">
        <v>389</v>
      </c>
      <c r="F35" s="2">
        <f t="shared" si="6"/>
        <v>64.085667215815491</v>
      </c>
    </row>
    <row r="36" spans="1:6" ht="10.8" customHeight="1" x14ac:dyDescent="0.2">
      <c r="A36" s="1" t="s">
        <v>55</v>
      </c>
      <c r="B36" s="42" t="s">
        <v>3</v>
      </c>
      <c r="C36" s="3">
        <v>409</v>
      </c>
      <c r="D36" s="3"/>
      <c r="E36" s="3">
        <v>230</v>
      </c>
      <c r="F36" s="2">
        <f t="shared" si="6"/>
        <v>56.234718826405874</v>
      </c>
    </row>
    <row r="37" spans="1:6" ht="10.8" customHeight="1" x14ac:dyDescent="0.2">
      <c r="A37" s="1" t="s">
        <v>56</v>
      </c>
      <c r="B37" s="42" t="s">
        <v>2</v>
      </c>
      <c r="C37" s="3">
        <v>388</v>
      </c>
      <c r="D37" s="3"/>
      <c r="E37" s="3">
        <v>258</v>
      </c>
      <c r="F37" s="2">
        <f t="shared" si="6"/>
        <v>66.494845360824741</v>
      </c>
    </row>
    <row r="38" spans="1:6" ht="10.8" customHeight="1" x14ac:dyDescent="0.2">
      <c r="A38" s="1" t="s">
        <v>57</v>
      </c>
      <c r="B38" s="42" t="s">
        <v>1</v>
      </c>
      <c r="C38" s="3">
        <v>901</v>
      </c>
      <c r="D38" s="3"/>
      <c r="E38" s="3">
        <v>423</v>
      </c>
      <c r="F38" s="2">
        <f t="shared" si="6"/>
        <v>46.947835738068811</v>
      </c>
    </row>
    <row r="39" spans="1:6" ht="10.8" customHeight="1" x14ac:dyDescent="0.2">
      <c r="A39" s="1" t="s">
        <v>58</v>
      </c>
      <c r="B39" s="42" t="s">
        <v>0</v>
      </c>
      <c r="C39" s="3">
        <v>193</v>
      </c>
      <c r="D39" s="3"/>
      <c r="E39" s="3">
        <v>117</v>
      </c>
      <c r="F39" s="2">
        <f t="shared" si="6"/>
        <v>60.62176165803109</v>
      </c>
    </row>
    <row r="40" spans="1:6" ht="10.8" customHeight="1" x14ac:dyDescent="0.2">
      <c r="B40" s="42"/>
      <c r="C40" s="3"/>
      <c r="D40" s="3"/>
      <c r="E40" s="3"/>
      <c r="F40" s="2"/>
    </row>
    <row r="41" spans="1:6" s="52" customFormat="1" ht="12" customHeight="1" x14ac:dyDescent="0.2">
      <c r="A41" s="55">
        <f>A30+1</f>
        <v>6</v>
      </c>
      <c r="B41" s="52" t="s">
        <v>115</v>
      </c>
      <c r="C41" s="53">
        <f t="shared" ref="C41" si="9">SUM(C42:C50)</f>
        <v>4337</v>
      </c>
      <c r="D41" s="53"/>
      <c r="E41" s="53">
        <f t="shared" ref="E41" si="10">SUM(E42:E50)</f>
        <v>2378</v>
      </c>
      <c r="F41" s="54">
        <f t="shared" ref="F41:F50" si="11">(E41/C41)*100</f>
        <v>54.830528014756737</v>
      </c>
    </row>
    <row r="42" spans="1:6" ht="10.8" customHeight="1" x14ac:dyDescent="0.2">
      <c r="A42" s="1" t="s">
        <v>8</v>
      </c>
      <c r="B42" s="42" t="s">
        <v>8</v>
      </c>
      <c r="C42" s="3">
        <v>994</v>
      </c>
      <c r="D42" s="3"/>
      <c r="E42" s="3">
        <v>585</v>
      </c>
      <c r="F42" s="2">
        <f t="shared" si="11"/>
        <v>58.853118712273641</v>
      </c>
    </row>
    <row r="43" spans="1:6" ht="10.8" customHeight="1" x14ac:dyDescent="0.2">
      <c r="A43" s="1" t="s">
        <v>7</v>
      </c>
      <c r="B43" s="42" t="s">
        <v>7</v>
      </c>
      <c r="C43" s="3">
        <v>993</v>
      </c>
      <c r="D43" s="3"/>
      <c r="E43" s="3">
        <v>648</v>
      </c>
      <c r="F43" s="2">
        <f t="shared" si="11"/>
        <v>65.256797583081578</v>
      </c>
    </row>
    <row r="44" spans="1:6" ht="10.8" customHeight="1" x14ac:dyDescent="0.2">
      <c r="A44" s="1" t="s">
        <v>6</v>
      </c>
      <c r="B44" s="42" t="s">
        <v>6</v>
      </c>
      <c r="C44" s="3">
        <v>535</v>
      </c>
      <c r="D44" s="3"/>
      <c r="E44" s="3">
        <v>234</v>
      </c>
      <c r="F44" s="2">
        <f t="shared" si="11"/>
        <v>43.738317757009348</v>
      </c>
    </row>
    <row r="45" spans="1:6" ht="10.8" customHeight="1" x14ac:dyDescent="0.2">
      <c r="A45" s="1" t="s">
        <v>5</v>
      </c>
      <c r="B45" s="42" t="s">
        <v>5</v>
      </c>
      <c r="C45" s="3">
        <v>153</v>
      </c>
      <c r="D45" s="3"/>
      <c r="E45" s="3">
        <v>49</v>
      </c>
      <c r="F45" s="2">
        <f t="shared" si="11"/>
        <v>32.026143790849673</v>
      </c>
    </row>
    <row r="46" spans="1:6" ht="10.8" customHeight="1" x14ac:dyDescent="0.2">
      <c r="A46" s="1" t="s">
        <v>4</v>
      </c>
      <c r="B46" s="42" t="s">
        <v>4</v>
      </c>
      <c r="C46" s="3">
        <v>720</v>
      </c>
      <c r="D46" s="3"/>
      <c r="E46" s="3">
        <v>441</v>
      </c>
      <c r="F46" s="2">
        <f t="shared" si="11"/>
        <v>61.250000000000007</v>
      </c>
    </row>
    <row r="47" spans="1:6" ht="10.8" customHeight="1" x14ac:dyDescent="0.2">
      <c r="A47" s="1" t="s">
        <v>55</v>
      </c>
      <c r="B47" s="42" t="s">
        <v>3</v>
      </c>
      <c r="C47" s="3">
        <v>118</v>
      </c>
      <c r="D47" s="3"/>
      <c r="E47" s="3">
        <v>60</v>
      </c>
      <c r="F47" s="2">
        <f t="shared" si="11"/>
        <v>50.847457627118644</v>
      </c>
    </row>
    <row r="48" spans="1:6" ht="10.8" customHeight="1" x14ac:dyDescent="0.2">
      <c r="A48" s="1" t="s">
        <v>56</v>
      </c>
      <c r="B48" s="42" t="s">
        <v>2</v>
      </c>
      <c r="C48" s="18" t="s">
        <v>137</v>
      </c>
      <c r="D48" s="3"/>
      <c r="E48" s="3">
        <v>2</v>
      </c>
      <c r="F48" s="18" t="s">
        <v>137</v>
      </c>
    </row>
    <row r="49" spans="1:6" ht="10.8" customHeight="1" x14ac:dyDescent="0.2">
      <c r="A49" s="1" t="s">
        <v>57</v>
      </c>
      <c r="B49" s="42" t="s">
        <v>1</v>
      </c>
      <c r="C49" s="3">
        <v>678</v>
      </c>
      <c r="D49" s="3"/>
      <c r="E49" s="3">
        <v>309</v>
      </c>
      <c r="F49" s="2">
        <f t="shared" si="11"/>
        <v>45.575221238938049</v>
      </c>
    </row>
    <row r="50" spans="1:6" ht="10.8" customHeight="1" x14ac:dyDescent="0.2">
      <c r="A50" s="1" t="s">
        <v>58</v>
      </c>
      <c r="B50" s="42" t="s">
        <v>0</v>
      </c>
      <c r="C50" s="3">
        <v>146</v>
      </c>
      <c r="D50" s="3"/>
      <c r="E50" s="3">
        <v>50</v>
      </c>
      <c r="F50" s="2">
        <f t="shared" si="11"/>
        <v>34.246575342465754</v>
      </c>
    </row>
    <row r="51" spans="1:6" ht="10.8" customHeight="1" x14ac:dyDescent="0.2">
      <c r="B51" s="42"/>
      <c r="C51" s="3"/>
      <c r="D51" s="3"/>
      <c r="E51" s="3"/>
      <c r="F51" s="2"/>
    </row>
    <row r="52" spans="1:6" s="52" customFormat="1" ht="12" customHeight="1" x14ac:dyDescent="0.2">
      <c r="A52" s="55">
        <f>A41+1</f>
        <v>7</v>
      </c>
      <c r="B52" s="52" t="s">
        <v>116</v>
      </c>
      <c r="C52" s="53">
        <f t="shared" ref="C52" si="12">SUM(C53:C61)</f>
        <v>6093</v>
      </c>
      <c r="D52" s="53"/>
      <c r="E52" s="53">
        <f t="shared" ref="E52" si="13">SUM(E53:E61)</f>
        <v>3130</v>
      </c>
      <c r="F52" s="54">
        <f t="shared" ref="F52:F61" si="14">(E52/C52)*100</f>
        <v>51.370425077958316</v>
      </c>
    </row>
    <row r="53" spans="1:6" ht="10.8" customHeight="1" x14ac:dyDescent="0.2">
      <c r="A53" s="1" t="s">
        <v>8</v>
      </c>
      <c r="B53" s="42" t="s">
        <v>8</v>
      </c>
      <c r="C53" s="3">
        <v>942</v>
      </c>
      <c r="D53" s="3"/>
      <c r="E53" s="3">
        <v>415</v>
      </c>
      <c r="F53" s="2">
        <f t="shared" si="14"/>
        <v>44.055201698513798</v>
      </c>
    </row>
    <row r="54" spans="1:6" ht="10.8" customHeight="1" x14ac:dyDescent="0.2">
      <c r="A54" s="1" t="s">
        <v>7</v>
      </c>
      <c r="B54" s="42" t="s">
        <v>7</v>
      </c>
      <c r="C54" s="3">
        <v>954</v>
      </c>
      <c r="D54" s="3"/>
      <c r="E54" s="3">
        <v>488</v>
      </c>
      <c r="F54" s="2">
        <f t="shared" si="14"/>
        <v>51.153039832285117</v>
      </c>
    </row>
    <row r="55" spans="1:6" ht="10.8" customHeight="1" x14ac:dyDescent="0.2">
      <c r="A55" s="1" t="s">
        <v>6</v>
      </c>
      <c r="B55" s="42" t="s">
        <v>6</v>
      </c>
      <c r="C55" s="3">
        <v>941</v>
      </c>
      <c r="D55" s="3"/>
      <c r="E55" s="3">
        <v>424</v>
      </c>
      <c r="F55" s="2">
        <f t="shared" si="14"/>
        <v>45.05844845908608</v>
      </c>
    </row>
    <row r="56" spans="1:6" ht="10.8" customHeight="1" x14ac:dyDescent="0.2">
      <c r="A56" s="1" t="s">
        <v>5</v>
      </c>
      <c r="B56" s="42" t="s">
        <v>5</v>
      </c>
      <c r="C56" s="3">
        <v>444</v>
      </c>
      <c r="D56" s="3"/>
      <c r="E56" s="3">
        <v>249</v>
      </c>
      <c r="F56" s="2">
        <f t="shared" si="14"/>
        <v>56.081081081081088</v>
      </c>
    </row>
    <row r="57" spans="1:6" ht="10.8" customHeight="1" x14ac:dyDescent="0.2">
      <c r="A57" s="1" t="s">
        <v>4</v>
      </c>
      <c r="B57" s="42" t="s">
        <v>4</v>
      </c>
      <c r="C57" s="3">
        <v>569</v>
      </c>
      <c r="D57" s="3"/>
      <c r="E57" s="3">
        <v>398</v>
      </c>
      <c r="F57" s="2">
        <f t="shared" si="14"/>
        <v>69.947275922671352</v>
      </c>
    </row>
    <row r="58" spans="1:6" ht="10.8" customHeight="1" x14ac:dyDescent="0.2">
      <c r="A58" s="1" t="s">
        <v>55</v>
      </c>
      <c r="B58" s="42" t="s">
        <v>3</v>
      </c>
      <c r="C58" s="3">
        <v>495</v>
      </c>
      <c r="D58" s="3"/>
      <c r="E58" s="3">
        <v>291</v>
      </c>
      <c r="F58" s="2">
        <f t="shared" si="14"/>
        <v>58.787878787878789</v>
      </c>
    </row>
    <row r="59" spans="1:6" ht="10.8" customHeight="1" x14ac:dyDescent="0.2">
      <c r="A59" s="1" t="s">
        <v>56</v>
      </c>
      <c r="B59" s="42" t="s">
        <v>2</v>
      </c>
      <c r="C59" s="3">
        <v>403</v>
      </c>
      <c r="D59" s="3"/>
      <c r="E59" s="3">
        <v>265</v>
      </c>
      <c r="F59" s="2">
        <f t="shared" si="14"/>
        <v>65.75682382133995</v>
      </c>
    </row>
    <row r="60" spans="1:6" ht="10.8" customHeight="1" x14ac:dyDescent="0.2">
      <c r="A60" s="1" t="s">
        <v>57</v>
      </c>
      <c r="B60" s="42" t="s">
        <v>1</v>
      </c>
      <c r="C60" s="3">
        <v>944</v>
      </c>
      <c r="D60" s="3"/>
      <c r="E60" s="3">
        <v>430</v>
      </c>
      <c r="F60" s="2">
        <f t="shared" si="14"/>
        <v>45.550847457627121</v>
      </c>
    </row>
    <row r="61" spans="1:6" ht="10.8" customHeight="1" x14ac:dyDescent="0.2">
      <c r="A61" s="1" t="s">
        <v>58</v>
      </c>
      <c r="B61" s="42" t="s">
        <v>0</v>
      </c>
      <c r="C61" s="3">
        <v>401</v>
      </c>
      <c r="D61" s="3"/>
      <c r="E61" s="3">
        <v>170</v>
      </c>
      <c r="F61" s="2">
        <f t="shared" si="14"/>
        <v>42.394014962593516</v>
      </c>
    </row>
    <row r="62" spans="1:6" ht="10.8" customHeight="1" x14ac:dyDescent="0.2">
      <c r="B62" s="42"/>
      <c r="C62" s="3"/>
      <c r="D62" s="3"/>
      <c r="E62" s="3"/>
      <c r="F62" s="2"/>
    </row>
    <row r="63" spans="1:6" s="52" customFormat="1" ht="12" customHeight="1" x14ac:dyDescent="0.2">
      <c r="A63" s="55">
        <f>A52+1</f>
        <v>8</v>
      </c>
      <c r="B63" s="52" t="s">
        <v>117</v>
      </c>
      <c r="C63" s="53">
        <f t="shared" ref="C63" si="15">SUM(C64:C72)</f>
        <v>6143</v>
      </c>
      <c r="D63" s="53"/>
      <c r="E63" s="53">
        <f t="shared" ref="E63" si="16">SUM(E64:E72)</f>
        <v>3137</v>
      </c>
      <c r="F63" s="54">
        <f t="shared" ref="F63:F72" si="17">(E63/C63)*100</f>
        <v>51.066254273156439</v>
      </c>
    </row>
    <row r="64" spans="1:6" ht="10.8" customHeight="1" x14ac:dyDescent="0.2">
      <c r="A64" s="1" t="s">
        <v>8</v>
      </c>
      <c r="B64" s="42" t="s">
        <v>8</v>
      </c>
      <c r="C64" s="3">
        <v>917</v>
      </c>
      <c r="D64" s="3"/>
      <c r="E64" s="3">
        <v>491</v>
      </c>
      <c r="F64" s="2">
        <f t="shared" si="17"/>
        <v>53.544165757906214</v>
      </c>
    </row>
    <row r="65" spans="1:6" ht="10.8" customHeight="1" x14ac:dyDescent="0.2">
      <c r="A65" s="1" t="s">
        <v>7</v>
      </c>
      <c r="B65" s="42" t="s">
        <v>7</v>
      </c>
      <c r="C65" s="3">
        <v>919</v>
      </c>
      <c r="D65" s="3"/>
      <c r="E65" s="3">
        <v>521</v>
      </c>
      <c r="F65" s="2">
        <f t="shared" si="17"/>
        <v>56.692056583242653</v>
      </c>
    </row>
    <row r="66" spans="1:6" ht="10.8" customHeight="1" x14ac:dyDescent="0.2">
      <c r="A66" s="1" t="s">
        <v>6</v>
      </c>
      <c r="B66" s="42" t="s">
        <v>6</v>
      </c>
      <c r="C66" s="3">
        <v>897</v>
      </c>
      <c r="D66" s="3"/>
      <c r="E66" s="3">
        <v>471</v>
      </c>
      <c r="F66" s="2">
        <f t="shared" si="17"/>
        <v>52.508361204013376</v>
      </c>
    </row>
    <row r="67" spans="1:6" ht="10.8" customHeight="1" x14ac:dyDescent="0.2">
      <c r="A67" s="1" t="s">
        <v>5</v>
      </c>
      <c r="B67" s="42" t="s">
        <v>5</v>
      </c>
      <c r="C67" s="3">
        <v>537</v>
      </c>
      <c r="D67" s="3"/>
      <c r="E67" s="3">
        <v>253</v>
      </c>
      <c r="F67" s="2">
        <f t="shared" si="17"/>
        <v>47.113594040968344</v>
      </c>
    </row>
    <row r="68" spans="1:6" ht="10.8" customHeight="1" x14ac:dyDescent="0.2">
      <c r="A68" s="1" t="s">
        <v>4</v>
      </c>
      <c r="B68" s="42" t="s">
        <v>4</v>
      </c>
      <c r="C68" s="3">
        <v>432</v>
      </c>
      <c r="D68" s="3"/>
      <c r="E68" s="3">
        <v>139</v>
      </c>
      <c r="F68" s="2">
        <f t="shared" si="17"/>
        <v>32.175925925925924</v>
      </c>
    </row>
    <row r="69" spans="1:6" ht="10.8" customHeight="1" x14ac:dyDescent="0.2">
      <c r="A69" s="1" t="s">
        <v>55</v>
      </c>
      <c r="B69" s="42" t="s">
        <v>3</v>
      </c>
      <c r="C69" s="3">
        <v>682</v>
      </c>
      <c r="D69" s="3"/>
      <c r="E69" s="3">
        <v>381</v>
      </c>
      <c r="F69" s="2">
        <f t="shared" si="17"/>
        <v>55.865102639296182</v>
      </c>
    </row>
    <row r="70" spans="1:6" ht="10.8" customHeight="1" x14ac:dyDescent="0.2">
      <c r="A70" s="1" t="s">
        <v>56</v>
      </c>
      <c r="B70" s="42" t="s">
        <v>2</v>
      </c>
      <c r="C70" s="3">
        <v>570</v>
      </c>
      <c r="D70" s="3"/>
      <c r="E70" s="3">
        <v>298</v>
      </c>
      <c r="F70" s="2">
        <f t="shared" si="17"/>
        <v>52.280701754385959</v>
      </c>
    </row>
    <row r="71" spans="1:6" ht="10.8" customHeight="1" x14ac:dyDescent="0.2">
      <c r="A71" s="1" t="s">
        <v>57</v>
      </c>
      <c r="B71" s="42" t="s">
        <v>1</v>
      </c>
      <c r="C71" s="3">
        <v>863</v>
      </c>
      <c r="D71" s="3"/>
      <c r="E71" s="3">
        <v>372</v>
      </c>
      <c r="F71" s="2">
        <f t="shared" si="17"/>
        <v>43.105446118192354</v>
      </c>
    </row>
    <row r="72" spans="1:6" ht="10.8" customHeight="1" x14ac:dyDescent="0.2">
      <c r="A72" s="1" t="s">
        <v>58</v>
      </c>
      <c r="B72" s="42" t="s">
        <v>0</v>
      </c>
      <c r="C72" s="3">
        <v>326</v>
      </c>
      <c r="D72" s="3"/>
      <c r="E72" s="3">
        <v>211</v>
      </c>
      <c r="F72" s="2">
        <f t="shared" si="17"/>
        <v>64.723926380368098</v>
      </c>
    </row>
    <row r="73" spans="1:6" ht="10.8" customHeight="1" x14ac:dyDescent="0.2">
      <c r="B73" s="42"/>
      <c r="C73" s="3"/>
      <c r="D73" s="3"/>
      <c r="E73" s="3"/>
      <c r="F73" s="2"/>
    </row>
    <row r="74" spans="1:6" s="52" customFormat="1" ht="12" customHeight="1" x14ac:dyDescent="0.2">
      <c r="A74" s="55">
        <f>A63+1</f>
        <v>9</v>
      </c>
      <c r="B74" s="52" t="s">
        <v>118</v>
      </c>
      <c r="C74" s="53">
        <f t="shared" ref="C74" si="18">SUM(C75:C83)</f>
        <v>6596</v>
      </c>
      <c r="D74" s="53"/>
      <c r="E74" s="53">
        <f t="shared" ref="E74" si="19">SUM(E75:E83)</f>
        <v>3472</v>
      </c>
      <c r="F74" s="54">
        <f t="shared" ref="F74:F83" si="20">(E74/C74)*100</f>
        <v>52.637962401455432</v>
      </c>
    </row>
    <row r="75" spans="1:6" ht="10.8" customHeight="1" x14ac:dyDescent="0.2">
      <c r="A75" s="1" t="s">
        <v>8</v>
      </c>
      <c r="B75" s="42" t="s">
        <v>8</v>
      </c>
      <c r="C75" s="3">
        <v>1060</v>
      </c>
      <c r="D75" s="3"/>
      <c r="E75" s="3">
        <v>536</v>
      </c>
      <c r="F75" s="2">
        <f t="shared" si="20"/>
        <v>50.566037735849058</v>
      </c>
    </row>
    <row r="76" spans="1:6" ht="10.8" customHeight="1" x14ac:dyDescent="0.2">
      <c r="A76" s="1" t="s">
        <v>7</v>
      </c>
      <c r="B76" s="42" t="s">
        <v>7</v>
      </c>
      <c r="C76" s="3">
        <v>1104</v>
      </c>
      <c r="D76" s="3"/>
      <c r="E76" s="3">
        <v>530</v>
      </c>
      <c r="F76" s="2">
        <f t="shared" si="20"/>
        <v>48.007246376811594</v>
      </c>
    </row>
    <row r="77" spans="1:6" ht="10.8" customHeight="1" x14ac:dyDescent="0.2">
      <c r="A77" s="1" t="s">
        <v>6</v>
      </c>
      <c r="B77" s="42" t="s">
        <v>6</v>
      </c>
      <c r="C77" s="3">
        <v>813</v>
      </c>
      <c r="D77" s="3"/>
      <c r="E77" s="3">
        <v>380</v>
      </c>
      <c r="F77" s="2">
        <f t="shared" si="20"/>
        <v>46.74046740467405</v>
      </c>
    </row>
    <row r="78" spans="1:6" ht="10.8" customHeight="1" x14ac:dyDescent="0.2">
      <c r="A78" s="1" t="s">
        <v>5</v>
      </c>
      <c r="B78" s="42" t="s">
        <v>5</v>
      </c>
      <c r="C78" s="3">
        <v>669</v>
      </c>
      <c r="D78" s="3"/>
      <c r="E78" s="3">
        <v>309</v>
      </c>
      <c r="F78" s="2">
        <f t="shared" si="20"/>
        <v>46.188340807174889</v>
      </c>
    </row>
    <row r="79" spans="1:6" ht="10.8" customHeight="1" x14ac:dyDescent="0.2">
      <c r="A79" s="1" t="s">
        <v>4</v>
      </c>
      <c r="B79" s="42" t="s">
        <v>4</v>
      </c>
      <c r="C79" s="3">
        <v>925</v>
      </c>
      <c r="D79" s="3"/>
      <c r="E79" s="3">
        <v>486</v>
      </c>
      <c r="F79" s="2">
        <f t="shared" si="20"/>
        <v>52.540540540540533</v>
      </c>
    </row>
    <row r="80" spans="1:6" ht="10.8" customHeight="1" x14ac:dyDescent="0.2">
      <c r="A80" s="1" t="s">
        <v>55</v>
      </c>
      <c r="B80" s="42" t="s">
        <v>3</v>
      </c>
      <c r="C80" s="3">
        <v>651</v>
      </c>
      <c r="D80" s="3"/>
      <c r="E80" s="3">
        <v>360</v>
      </c>
      <c r="F80" s="2">
        <f t="shared" si="20"/>
        <v>55.299539170506918</v>
      </c>
    </row>
    <row r="81" spans="1:6" ht="10.8" customHeight="1" x14ac:dyDescent="0.2">
      <c r="A81" s="1" t="s">
        <v>56</v>
      </c>
      <c r="B81" s="42" t="s">
        <v>2</v>
      </c>
      <c r="C81" s="3">
        <v>538</v>
      </c>
      <c r="D81" s="3"/>
      <c r="E81" s="3">
        <v>342</v>
      </c>
      <c r="F81" s="2">
        <f t="shared" si="20"/>
        <v>63.568773234200748</v>
      </c>
    </row>
    <row r="82" spans="1:6" ht="10.8" customHeight="1" x14ac:dyDescent="0.2">
      <c r="A82" s="1" t="s">
        <v>57</v>
      </c>
      <c r="B82" s="42" t="s">
        <v>1</v>
      </c>
      <c r="C82" s="3">
        <v>673</v>
      </c>
      <c r="D82" s="3"/>
      <c r="E82" s="3">
        <v>445</v>
      </c>
      <c r="F82" s="2">
        <f t="shared" si="20"/>
        <v>66.121842496285282</v>
      </c>
    </row>
    <row r="83" spans="1:6" ht="10.8" customHeight="1" x14ac:dyDescent="0.2">
      <c r="A83" s="1" t="s">
        <v>58</v>
      </c>
      <c r="B83" s="42" t="s">
        <v>0</v>
      </c>
      <c r="C83" s="3">
        <v>163</v>
      </c>
      <c r="D83" s="3"/>
      <c r="E83" s="3">
        <v>84</v>
      </c>
      <c r="F83" s="2">
        <f t="shared" si="20"/>
        <v>51.533742331288344</v>
      </c>
    </row>
    <row r="84" spans="1:6" ht="10.8" customHeight="1" x14ac:dyDescent="0.2">
      <c r="B84" s="42"/>
      <c r="C84" s="3"/>
      <c r="D84" s="3"/>
      <c r="E84" s="3"/>
      <c r="F84" s="2"/>
    </row>
    <row r="85" spans="1:6" s="52" customFormat="1" ht="12" customHeight="1" x14ac:dyDescent="0.2">
      <c r="A85" s="55">
        <f>A74+1</f>
        <v>10</v>
      </c>
      <c r="B85" s="52" t="s">
        <v>119</v>
      </c>
      <c r="C85" s="53">
        <f t="shared" ref="C85" si="21">SUM(C86:C94)</f>
        <v>8362</v>
      </c>
      <c r="D85" s="53"/>
      <c r="E85" s="53">
        <f t="shared" ref="E85" si="22">SUM(E86:E94)</f>
        <v>4749</v>
      </c>
      <c r="F85" s="54">
        <f t="shared" ref="F85:F94" si="23">(E85/C85)*100</f>
        <v>56.792633341305908</v>
      </c>
    </row>
    <row r="86" spans="1:6" ht="10.8" customHeight="1" x14ac:dyDescent="0.2">
      <c r="A86" s="1" t="s">
        <v>8</v>
      </c>
      <c r="B86" s="42" t="s">
        <v>8</v>
      </c>
      <c r="C86" s="3">
        <v>1220</v>
      </c>
      <c r="D86" s="3"/>
      <c r="E86" s="3">
        <v>708</v>
      </c>
      <c r="F86" s="2">
        <f t="shared" si="23"/>
        <v>58.032786885245905</v>
      </c>
    </row>
    <row r="87" spans="1:6" ht="10.8" customHeight="1" x14ac:dyDescent="0.2">
      <c r="A87" s="1" t="s">
        <v>7</v>
      </c>
      <c r="B87" s="42" t="s">
        <v>7</v>
      </c>
      <c r="C87" s="3">
        <v>1244</v>
      </c>
      <c r="D87" s="3"/>
      <c r="E87" s="3">
        <v>768</v>
      </c>
      <c r="F87" s="2">
        <f t="shared" si="23"/>
        <v>61.736334405144703</v>
      </c>
    </row>
    <row r="88" spans="1:6" ht="10.8" customHeight="1" x14ac:dyDescent="0.2">
      <c r="A88" s="1" t="s">
        <v>6</v>
      </c>
      <c r="B88" s="42" t="s">
        <v>6</v>
      </c>
      <c r="C88" s="3">
        <v>949</v>
      </c>
      <c r="D88" s="3"/>
      <c r="E88" s="3">
        <v>463</v>
      </c>
      <c r="F88" s="2">
        <f t="shared" si="23"/>
        <v>48.788198103266595</v>
      </c>
    </row>
    <row r="89" spans="1:6" ht="10.8" customHeight="1" x14ac:dyDescent="0.2">
      <c r="A89" s="1" t="s">
        <v>5</v>
      </c>
      <c r="B89" s="42" t="s">
        <v>5</v>
      </c>
      <c r="C89" s="3">
        <v>877</v>
      </c>
      <c r="D89" s="3"/>
      <c r="E89" s="3">
        <v>478</v>
      </c>
      <c r="F89" s="2">
        <f t="shared" si="23"/>
        <v>54.503990877993161</v>
      </c>
    </row>
    <row r="90" spans="1:6" ht="10.8" customHeight="1" x14ac:dyDescent="0.2">
      <c r="A90" s="1" t="s">
        <v>4</v>
      </c>
      <c r="B90" s="42" t="s">
        <v>4</v>
      </c>
      <c r="C90" s="3">
        <v>886</v>
      </c>
      <c r="D90" s="3"/>
      <c r="E90" s="3">
        <v>488</v>
      </c>
      <c r="F90" s="2">
        <f t="shared" si="23"/>
        <v>55.079006772009031</v>
      </c>
    </row>
    <row r="91" spans="1:6" ht="10.8" customHeight="1" x14ac:dyDescent="0.2">
      <c r="A91" s="1" t="s">
        <v>55</v>
      </c>
      <c r="B91" s="42" t="s">
        <v>3</v>
      </c>
      <c r="C91" s="3">
        <v>897</v>
      </c>
      <c r="D91" s="3"/>
      <c r="E91" s="3">
        <v>503</v>
      </c>
      <c r="F91" s="2">
        <f t="shared" si="23"/>
        <v>56.075808249721291</v>
      </c>
    </row>
    <row r="92" spans="1:6" ht="10.8" customHeight="1" x14ac:dyDescent="0.2">
      <c r="A92" s="1" t="s">
        <v>56</v>
      </c>
      <c r="B92" s="42" t="s">
        <v>2</v>
      </c>
      <c r="C92" s="3">
        <v>819</v>
      </c>
      <c r="D92" s="3"/>
      <c r="E92" s="3">
        <v>497</v>
      </c>
      <c r="F92" s="2">
        <f t="shared" si="23"/>
        <v>60.683760683760681</v>
      </c>
    </row>
    <row r="93" spans="1:6" ht="10.8" customHeight="1" x14ac:dyDescent="0.2">
      <c r="A93" s="1" t="s">
        <v>57</v>
      </c>
      <c r="B93" s="42" t="s">
        <v>1</v>
      </c>
      <c r="C93" s="3">
        <v>1002</v>
      </c>
      <c r="D93" s="3"/>
      <c r="E93" s="3">
        <v>577</v>
      </c>
      <c r="F93" s="2">
        <f t="shared" si="23"/>
        <v>57.584830339321357</v>
      </c>
    </row>
    <row r="94" spans="1:6" ht="10.8" customHeight="1" x14ac:dyDescent="0.2">
      <c r="A94" s="1" t="s">
        <v>58</v>
      </c>
      <c r="B94" s="42" t="s">
        <v>0</v>
      </c>
      <c r="C94" s="3">
        <v>468</v>
      </c>
      <c r="D94" s="3"/>
      <c r="E94" s="3">
        <v>267</v>
      </c>
      <c r="F94" s="2">
        <f t="shared" si="23"/>
        <v>57.051282051282051</v>
      </c>
    </row>
    <row r="95" spans="1:6" ht="10.8" customHeight="1" x14ac:dyDescent="0.2">
      <c r="B95" s="42"/>
      <c r="C95" s="3"/>
      <c r="D95" s="3"/>
      <c r="E95" s="3"/>
      <c r="F95" s="2"/>
    </row>
    <row r="96" spans="1:6" s="52" customFormat="1" ht="12" customHeight="1" x14ac:dyDescent="0.2">
      <c r="A96" s="55">
        <f>A85+1</f>
        <v>11</v>
      </c>
      <c r="B96" s="52" t="s">
        <v>120</v>
      </c>
      <c r="C96" s="53">
        <f t="shared" ref="C96" si="24">SUM(C97:C105)</f>
        <v>6562</v>
      </c>
      <c r="D96" s="53"/>
      <c r="E96" s="53">
        <f t="shared" ref="E96" si="25">SUM(E97:E105)</f>
        <v>3055</v>
      </c>
      <c r="F96" s="54">
        <f t="shared" ref="F96:F105" si="26">(E96/C96)*100</f>
        <v>46.555928070710152</v>
      </c>
    </row>
    <row r="97" spans="1:6" ht="10.8" customHeight="1" x14ac:dyDescent="0.2">
      <c r="A97" s="1" t="s">
        <v>8</v>
      </c>
      <c r="B97" s="42" t="s">
        <v>8</v>
      </c>
      <c r="C97" s="3">
        <v>996</v>
      </c>
      <c r="D97" s="3"/>
      <c r="E97" s="3">
        <v>489</v>
      </c>
      <c r="F97" s="2">
        <f t="shared" si="26"/>
        <v>49.096385542168676</v>
      </c>
    </row>
    <row r="98" spans="1:6" ht="10.8" customHeight="1" x14ac:dyDescent="0.2">
      <c r="A98" s="1" t="s">
        <v>7</v>
      </c>
      <c r="B98" s="42" t="s">
        <v>7</v>
      </c>
      <c r="C98" s="3">
        <v>1076</v>
      </c>
      <c r="D98" s="3"/>
      <c r="E98" s="3">
        <v>506</v>
      </c>
      <c r="F98" s="2">
        <f t="shared" si="26"/>
        <v>47.026022304832715</v>
      </c>
    </row>
    <row r="99" spans="1:6" ht="10.8" customHeight="1" x14ac:dyDescent="0.2">
      <c r="A99" s="1" t="s">
        <v>6</v>
      </c>
      <c r="B99" s="42" t="s">
        <v>6</v>
      </c>
      <c r="C99" s="3">
        <v>699</v>
      </c>
      <c r="D99" s="3"/>
      <c r="E99" s="3">
        <v>256</v>
      </c>
      <c r="F99" s="2">
        <f t="shared" si="26"/>
        <v>36.623748211731041</v>
      </c>
    </row>
    <row r="100" spans="1:6" ht="10.8" customHeight="1" x14ac:dyDescent="0.2">
      <c r="A100" s="1" t="s">
        <v>5</v>
      </c>
      <c r="B100" s="42" t="s">
        <v>5</v>
      </c>
      <c r="C100" s="3">
        <v>657</v>
      </c>
      <c r="D100" s="3"/>
      <c r="E100" s="3">
        <v>209</v>
      </c>
      <c r="F100" s="2">
        <f t="shared" si="26"/>
        <v>31.81126331811263</v>
      </c>
    </row>
    <row r="101" spans="1:6" ht="10.8" customHeight="1" x14ac:dyDescent="0.2">
      <c r="A101" s="1" t="s">
        <v>4</v>
      </c>
      <c r="B101" s="42" t="s">
        <v>4</v>
      </c>
      <c r="C101" s="3">
        <v>706</v>
      </c>
      <c r="D101" s="3"/>
      <c r="E101" s="3">
        <v>357</v>
      </c>
      <c r="F101" s="2">
        <f t="shared" si="26"/>
        <v>50.566572237960337</v>
      </c>
    </row>
    <row r="102" spans="1:6" ht="10.8" customHeight="1" x14ac:dyDescent="0.2">
      <c r="A102" s="1" t="s">
        <v>55</v>
      </c>
      <c r="B102" s="42" t="s">
        <v>3</v>
      </c>
      <c r="C102" s="3">
        <v>466</v>
      </c>
      <c r="D102" s="3"/>
      <c r="E102" s="3">
        <v>299</v>
      </c>
      <c r="F102" s="2">
        <f t="shared" si="26"/>
        <v>64.163090128755357</v>
      </c>
    </row>
    <row r="103" spans="1:6" ht="10.8" customHeight="1" x14ac:dyDescent="0.2">
      <c r="A103" s="1" t="s">
        <v>56</v>
      </c>
      <c r="B103" s="42" t="s">
        <v>2</v>
      </c>
      <c r="C103" s="3">
        <v>445</v>
      </c>
      <c r="D103" s="3"/>
      <c r="E103" s="3">
        <v>242</v>
      </c>
      <c r="F103" s="2">
        <f t="shared" si="26"/>
        <v>54.382022471910105</v>
      </c>
    </row>
    <row r="104" spans="1:6" ht="10.8" customHeight="1" x14ac:dyDescent="0.2">
      <c r="A104" s="1" t="s">
        <v>57</v>
      </c>
      <c r="B104" s="42" t="s">
        <v>1</v>
      </c>
      <c r="C104" s="3">
        <v>1031</v>
      </c>
      <c r="D104" s="3"/>
      <c r="E104" s="3">
        <v>458</v>
      </c>
      <c r="F104" s="2">
        <f t="shared" si="26"/>
        <v>44.422890397672163</v>
      </c>
    </row>
    <row r="105" spans="1:6" ht="10.8" customHeight="1" x14ac:dyDescent="0.2">
      <c r="A105" s="1" t="s">
        <v>58</v>
      </c>
      <c r="B105" s="42" t="s">
        <v>0</v>
      </c>
      <c r="C105" s="3">
        <v>486</v>
      </c>
      <c r="D105" s="3"/>
      <c r="E105" s="3">
        <v>239</v>
      </c>
      <c r="F105" s="2">
        <f t="shared" si="26"/>
        <v>49.176954732510289</v>
      </c>
    </row>
    <row r="106" spans="1:6" ht="10.8" customHeight="1" x14ac:dyDescent="0.2">
      <c r="B106" s="42"/>
      <c r="C106" s="3"/>
      <c r="D106" s="3"/>
      <c r="E106" s="3"/>
      <c r="F106" s="2"/>
    </row>
    <row r="107" spans="1:6" s="52" customFormat="1" ht="12" customHeight="1" x14ac:dyDescent="0.2">
      <c r="A107" s="55">
        <f>A96+1</f>
        <v>12</v>
      </c>
      <c r="B107" s="52" t="s">
        <v>121</v>
      </c>
      <c r="C107" s="53">
        <f t="shared" ref="C107" si="27">SUM(C108:C116)</f>
        <v>6278</v>
      </c>
      <c r="D107" s="53"/>
      <c r="E107" s="53">
        <f t="shared" ref="E107" si="28">SUM(E108:E116)</f>
        <v>2862</v>
      </c>
      <c r="F107" s="54">
        <f t="shared" ref="F107:F116" si="29">(E107/C107)*100</f>
        <v>45.587766804714882</v>
      </c>
    </row>
    <row r="108" spans="1:6" ht="10.8" customHeight="1" x14ac:dyDescent="0.2">
      <c r="A108" s="1" t="s">
        <v>8</v>
      </c>
      <c r="B108" s="42" t="s">
        <v>8</v>
      </c>
      <c r="C108" s="3">
        <v>1001</v>
      </c>
      <c r="D108" s="3"/>
      <c r="E108" s="3">
        <v>440</v>
      </c>
      <c r="F108" s="2">
        <f t="shared" si="29"/>
        <v>43.956043956043956</v>
      </c>
    </row>
    <row r="109" spans="1:6" ht="10.8" customHeight="1" x14ac:dyDescent="0.2">
      <c r="A109" s="1" t="s">
        <v>7</v>
      </c>
      <c r="B109" s="42" t="s">
        <v>7</v>
      </c>
      <c r="C109" s="3">
        <v>1034</v>
      </c>
      <c r="D109" s="3"/>
      <c r="E109" s="3">
        <v>489</v>
      </c>
      <c r="F109" s="2">
        <f t="shared" si="29"/>
        <v>47.292069632495163</v>
      </c>
    </row>
    <row r="110" spans="1:6" ht="10.8" customHeight="1" x14ac:dyDescent="0.2">
      <c r="A110" s="1" t="s">
        <v>6</v>
      </c>
      <c r="B110" s="42" t="s">
        <v>6</v>
      </c>
      <c r="C110" s="3">
        <v>874</v>
      </c>
      <c r="D110" s="3"/>
      <c r="E110" s="3">
        <v>255</v>
      </c>
      <c r="F110" s="2">
        <f t="shared" si="29"/>
        <v>29.176201372997713</v>
      </c>
    </row>
    <row r="111" spans="1:6" ht="10.8" customHeight="1" x14ac:dyDescent="0.2">
      <c r="A111" s="1" t="s">
        <v>5</v>
      </c>
      <c r="B111" s="42" t="s">
        <v>5</v>
      </c>
      <c r="C111" s="3">
        <v>265</v>
      </c>
      <c r="D111" s="3"/>
      <c r="E111" s="3">
        <v>72</v>
      </c>
      <c r="F111" s="2">
        <f t="shared" si="29"/>
        <v>27.169811320754718</v>
      </c>
    </row>
    <row r="112" spans="1:6" ht="10.8" customHeight="1" x14ac:dyDescent="0.2">
      <c r="A112" s="1" t="s">
        <v>4</v>
      </c>
      <c r="B112" s="42" t="s">
        <v>4</v>
      </c>
      <c r="C112" s="3">
        <v>880</v>
      </c>
      <c r="D112" s="3"/>
      <c r="E112" s="3">
        <v>312</v>
      </c>
      <c r="F112" s="2">
        <f t="shared" si="29"/>
        <v>35.454545454545453</v>
      </c>
    </row>
    <row r="113" spans="1:6" ht="10.8" customHeight="1" x14ac:dyDescent="0.2">
      <c r="A113" s="1" t="s">
        <v>55</v>
      </c>
      <c r="B113" s="42" t="s">
        <v>3</v>
      </c>
      <c r="C113" s="3">
        <v>612</v>
      </c>
      <c r="D113" s="3"/>
      <c r="E113" s="3">
        <v>397</v>
      </c>
      <c r="F113" s="2">
        <f t="shared" si="29"/>
        <v>64.869281045751634</v>
      </c>
    </row>
    <row r="114" spans="1:6" ht="10.8" customHeight="1" x14ac:dyDescent="0.2">
      <c r="A114" s="1" t="s">
        <v>56</v>
      </c>
      <c r="B114" s="42" t="s">
        <v>2</v>
      </c>
      <c r="C114" s="3">
        <v>619</v>
      </c>
      <c r="D114" s="3"/>
      <c r="E114" s="3">
        <v>401</v>
      </c>
      <c r="F114" s="2">
        <f t="shared" si="29"/>
        <v>64.78190630048465</v>
      </c>
    </row>
    <row r="115" spans="1:6" ht="10.8" customHeight="1" x14ac:dyDescent="0.2">
      <c r="A115" s="1" t="s">
        <v>57</v>
      </c>
      <c r="B115" s="42" t="s">
        <v>1</v>
      </c>
      <c r="C115" s="3">
        <v>806</v>
      </c>
      <c r="D115" s="3"/>
      <c r="E115" s="3">
        <v>401</v>
      </c>
      <c r="F115" s="2">
        <f t="shared" si="29"/>
        <v>49.75186104218362</v>
      </c>
    </row>
    <row r="116" spans="1:6" ht="10.8" customHeight="1" x14ac:dyDescent="0.2">
      <c r="A116" s="1" t="s">
        <v>58</v>
      </c>
      <c r="B116" s="42" t="s">
        <v>0</v>
      </c>
      <c r="C116" s="3">
        <v>187</v>
      </c>
      <c r="D116" s="3"/>
      <c r="E116" s="3">
        <v>95</v>
      </c>
      <c r="F116" s="2">
        <f t="shared" si="29"/>
        <v>50.802139037433157</v>
      </c>
    </row>
    <row r="117" spans="1:6" ht="10.8" customHeight="1" x14ac:dyDescent="0.2">
      <c r="B117" s="42"/>
      <c r="C117" s="3"/>
      <c r="D117" s="3"/>
      <c r="E117" s="3"/>
      <c r="F117" s="2"/>
    </row>
    <row r="118" spans="1:6" s="52" customFormat="1" ht="12" customHeight="1" x14ac:dyDescent="0.2">
      <c r="A118" s="55">
        <f>A107+1</f>
        <v>13</v>
      </c>
      <c r="B118" s="52" t="s">
        <v>122</v>
      </c>
      <c r="C118" s="53">
        <f t="shared" ref="C118" si="30">SUM(C119:C127)</f>
        <v>6292</v>
      </c>
      <c r="D118" s="53"/>
      <c r="E118" s="53">
        <f t="shared" ref="E118" si="31">SUM(E119:E127)</f>
        <v>3062</v>
      </c>
      <c r="F118" s="54">
        <f t="shared" ref="F118:F127" si="32">(E118/C118)*100</f>
        <v>48.664971392244119</v>
      </c>
    </row>
    <row r="119" spans="1:6" ht="10.8" customHeight="1" x14ac:dyDescent="0.2">
      <c r="A119" s="1" t="s">
        <v>8</v>
      </c>
      <c r="B119" s="42" t="s">
        <v>8</v>
      </c>
      <c r="C119" s="3">
        <v>1127</v>
      </c>
      <c r="D119" s="3"/>
      <c r="E119" s="3">
        <v>533</v>
      </c>
      <c r="F119" s="2">
        <f t="shared" si="32"/>
        <v>47.293700088731143</v>
      </c>
    </row>
    <row r="120" spans="1:6" ht="10.8" customHeight="1" x14ac:dyDescent="0.2">
      <c r="A120" s="1" t="s">
        <v>7</v>
      </c>
      <c r="B120" s="42" t="s">
        <v>7</v>
      </c>
      <c r="C120" s="3">
        <v>1129</v>
      </c>
      <c r="D120" s="3"/>
      <c r="E120" s="3">
        <v>583</v>
      </c>
      <c r="F120" s="2">
        <f t="shared" si="32"/>
        <v>51.638618246235602</v>
      </c>
    </row>
    <row r="121" spans="1:6" ht="10.8" customHeight="1" x14ac:dyDescent="0.2">
      <c r="A121" s="1" t="s">
        <v>6</v>
      </c>
      <c r="B121" s="42" t="s">
        <v>6</v>
      </c>
      <c r="C121" s="3">
        <v>325</v>
      </c>
      <c r="D121" s="3"/>
      <c r="E121" s="3">
        <v>134</v>
      </c>
      <c r="F121" s="2">
        <f t="shared" si="32"/>
        <v>41.230769230769234</v>
      </c>
    </row>
    <row r="122" spans="1:6" ht="10.8" customHeight="1" x14ac:dyDescent="0.2">
      <c r="A122" s="1" t="s">
        <v>5</v>
      </c>
      <c r="B122" s="42" t="s">
        <v>5</v>
      </c>
      <c r="C122" s="3">
        <v>379</v>
      </c>
      <c r="D122" s="3"/>
      <c r="E122" s="3">
        <v>155</v>
      </c>
      <c r="F122" s="2">
        <f t="shared" si="32"/>
        <v>40.897097625329813</v>
      </c>
    </row>
    <row r="123" spans="1:6" ht="10.8" customHeight="1" x14ac:dyDescent="0.2">
      <c r="A123" s="1" t="s">
        <v>4</v>
      </c>
      <c r="B123" s="42" t="s">
        <v>4</v>
      </c>
      <c r="C123" s="3">
        <v>661</v>
      </c>
      <c r="D123" s="3"/>
      <c r="E123" s="3">
        <v>279</v>
      </c>
      <c r="F123" s="2">
        <f t="shared" si="32"/>
        <v>42.208774583963695</v>
      </c>
    </row>
    <row r="124" spans="1:6" ht="10.8" customHeight="1" x14ac:dyDescent="0.2">
      <c r="A124" s="1" t="s">
        <v>55</v>
      </c>
      <c r="B124" s="42" t="s">
        <v>3</v>
      </c>
      <c r="C124" s="3">
        <v>582</v>
      </c>
      <c r="D124" s="3"/>
      <c r="E124" s="3">
        <v>232</v>
      </c>
      <c r="F124" s="2">
        <f t="shared" si="32"/>
        <v>39.862542955326461</v>
      </c>
    </row>
    <row r="125" spans="1:6" ht="10.8" customHeight="1" x14ac:dyDescent="0.2">
      <c r="A125" s="1" t="s">
        <v>56</v>
      </c>
      <c r="B125" s="42" t="s">
        <v>2</v>
      </c>
      <c r="C125" s="3">
        <v>530</v>
      </c>
      <c r="D125" s="3"/>
      <c r="E125" s="3">
        <v>416</v>
      </c>
      <c r="F125" s="2">
        <f t="shared" si="32"/>
        <v>78.49056603773586</v>
      </c>
    </row>
    <row r="126" spans="1:6" ht="10.8" customHeight="1" x14ac:dyDescent="0.2">
      <c r="A126" s="1" t="s">
        <v>57</v>
      </c>
      <c r="B126" s="42" t="s">
        <v>1</v>
      </c>
      <c r="C126" s="3">
        <v>1086</v>
      </c>
      <c r="D126" s="3"/>
      <c r="E126" s="3">
        <v>520</v>
      </c>
      <c r="F126" s="2">
        <f t="shared" si="32"/>
        <v>47.882136279926335</v>
      </c>
    </row>
    <row r="127" spans="1:6" ht="10.8" customHeight="1" x14ac:dyDescent="0.2">
      <c r="A127" s="1" t="s">
        <v>58</v>
      </c>
      <c r="B127" s="42" t="s">
        <v>0</v>
      </c>
      <c r="C127" s="3">
        <v>473</v>
      </c>
      <c r="D127" s="3"/>
      <c r="E127" s="3">
        <v>210</v>
      </c>
      <c r="F127" s="2">
        <f t="shared" si="32"/>
        <v>44.397463002114165</v>
      </c>
    </row>
    <row r="128" spans="1:6" ht="10.8" customHeight="1" x14ac:dyDescent="0.2">
      <c r="B128" s="42"/>
      <c r="C128" s="3"/>
      <c r="D128" s="3"/>
      <c r="E128" s="3"/>
      <c r="F128" s="2"/>
    </row>
    <row r="129" spans="1:6" s="52" customFormat="1" ht="12" customHeight="1" x14ac:dyDescent="0.2">
      <c r="A129" s="55">
        <f>A118+1</f>
        <v>14</v>
      </c>
      <c r="B129" s="52" t="s">
        <v>123</v>
      </c>
      <c r="C129" s="53">
        <f t="shared" ref="C129" si="33">SUM(C130:C138)</f>
        <v>5830</v>
      </c>
      <c r="D129" s="53"/>
      <c r="E129" s="53">
        <f t="shared" ref="E129" si="34">SUM(E130:E138)</f>
        <v>2610</v>
      </c>
      <c r="F129" s="54">
        <f t="shared" ref="F129:F138" si="35">(E129/C129)*100</f>
        <v>44.768439108061749</v>
      </c>
    </row>
    <row r="130" spans="1:6" ht="10.8" customHeight="1" x14ac:dyDescent="0.2">
      <c r="A130" s="1" t="s">
        <v>8</v>
      </c>
      <c r="B130" s="42" t="s">
        <v>8</v>
      </c>
      <c r="C130" s="3">
        <v>1058</v>
      </c>
      <c r="D130" s="3"/>
      <c r="E130" s="3">
        <v>610</v>
      </c>
      <c r="F130" s="2">
        <f t="shared" si="35"/>
        <v>57.655954631379956</v>
      </c>
    </row>
    <row r="131" spans="1:6" ht="10.8" customHeight="1" x14ac:dyDescent="0.2">
      <c r="A131" s="1" t="s">
        <v>7</v>
      </c>
      <c r="B131" s="42" t="s">
        <v>7</v>
      </c>
      <c r="C131" s="3">
        <v>1057</v>
      </c>
      <c r="D131" s="3"/>
      <c r="E131" s="3">
        <v>646</v>
      </c>
      <c r="F131" s="2">
        <f t="shared" si="35"/>
        <v>61.116367076631974</v>
      </c>
    </row>
    <row r="132" spans="1:6" ht="10.8" customHeight="1" x14ac:dyDescent="0.2">
      <c r="A132" s="1" t="s">
        <v>6</v>
      </c>
      <c r="B132" s="42" t="s">
        <v>6</v>
      </c>
      <c r="C132" s="3">
        <v>919</v>
      </c>
      <c r="D132" s="3"/>
      <c r="E132" s="3">
        <v>388</v>
      </c>
      <c r="F132" s="2">
        <f t="shared" si="35"/>
        <v>42.219804134929277</v>
      </c>
    </row>
    <row r="133" spans="1:6" ht="10.8" customHeight="1" x14ac:dyDescent="0.2">
      <c r="A133" s="1" t="s">
        <v>5</v>
      </c>
      <c r="B133" s="42" t="s">
        <v>5</v>
      </c>
      <c r="C133" s="3">
        <v>202</v>
      </c>
      <c r="D133" s="3"/>
      <c r="E133" s="3">
        <v>44</v>
      </c>
      <c r="F133" s="2">
        <f t="shared" si="35"/>
        <v>21.782178217821784</v>
      </c>
    </row>
    <row r="134" spans="1:6" ht="10.8" customHeight="1" x14ac:dyDescent="0.2">
      <c r="A134" s="1" t="s">
        <v>4</v>
      </c>
      <c r="B134" s="42" t="s">
        <v>4</v>
      </c>
      <c r="C134" s="3">
        <v>999</v>
      </c>
      <c r="D134" s="3"/>
      <c r="E134" s="3">
        <v>563</v>
      </c>
      <c r="F134" s="2">
        <f t="shared" si="35"/>
        <v>56.356356356356351</v>
      </c>
    </row>
    <row r="135" spans="1:6" ht="10.8" customHeight="1" x14ac:dyDescent="0.2">
      <c r="A135" s="1" t="s">
        <v>55</v>
      </c>
      <c r="B135" s="42" t="s">
        <v>3</v>
      </c>
      <c r="C135" s="3">
        <v>16</v>
      </c>
      <c r="D135" s="3"/>
      <c r="E135" s="3">
        <v>19</v>
      </c>
      <c r="F135" s="2">
        <f t="shared" si="35"/>
        <v>118.75</v>
      </c>
    </row>
    <row r="136" spans="1:6" ht="10.8" customHeight="1" x14ac:dyDescent="0.2">
      <c r="A136" s="1" t="s">
        <v>56</v>
      </c>
      <c r="B136" s="42" t="s">
        <v>2</v>
      </c>
      <c r="C136" s="3">
        <v>366</v>
      </c>
      <c r="D136" s="3"/>
      <c r="E136" s="3">
        <v>54</v>
      </c>
      <c r="F136" s="2">
        <f t="shared" si="35"/>
        <v>14.754098360655737</v>
      </c>
    </row>
    <row r="137" spans="1:6" ht="10.8" customHeight="1" x14ac:dyDescent="0.2">
      <c r="A137" s="1" t="s">
        <v>57</v>
      </c>
      <c r="B137" s="42" t="s">
        <v>1</v>
      </c>
      <c r="C137" s="3">
        <v>692</v>
      </c>
      <c r="D137" s="3"/>
      <c r="E137" s="3">
        <v>262</v>
      </c>
      <c r="F137" s="2">
        <f t="shared" si="35"/>
        <v>37.861271676300575</v>
      </c>
    </row>
    <row r="138" spans="1:6" ht="10.8" customHeight="1" x14ac:dyDescent="0.2">
      <c r="A138" s="1" t="s">
        <v>58</v>
      </c>
      <c r="B138" s="42" t="s">
        <v>0</v>
      </c>
      <c r="C138" s="3">
        <v>521</v>
      </c>
      <c r="D138" s="3"/>
      <c r="E138" s="3">
        <v>24</v>
      </c>
      <c r="F138" s="2">
        <f t="shared" si="35"/>
        <v>4.6065259117082533</v>
      </c>
    </row>
    <row r="139" spans="1:6" ht="10.8" customHeight="1" x14ac:dyDescent="0.2">
      <c r="B139" s="42"/>
      <c r="C139" s="3"/>
      <c r="D139" s="3"/>
      <c r="E139" s="3"/>
      <c r="F139" s="2"/>
    </row>
    <row r="140" spans="1:6" s="52" customFormat="1" ht="12" customHeight="1" x14ac:dyDescent="0.2">
      <c r="A140" s="55">
        <f>A129+1</f>
        <v>15</v>
      </c>
      <c r="B140" s="52" t="s">
        <v>124</v>
      </c>
      <c r="C140" s="53">
        <f t="shared" ref="C140" si="36">SUM(C141:C149)</f>
        <v>6145</v>
      </c>
      <c r="D140" s="53"/>
      <c r="E140" s="53">
        <f t="shared" ref="E140" si="37">SUM(E141:E149)</f>
        <v>3639</v>
      </c>
      <c r="F140" s="54">
        <f t="shared" ref="F140:F149" si="38">(E140/C140)*100</f>
        <v>59.218877135882828</v>
      </c>
    </row>
    <row r="141" spans="1:6" ht="10.8" customHeight="1" x14ac:dyDescent="0.2">
      <c r="A141" s="1" t="s">
        <v>8</v>
      </c>
      <c r="B141" s="42" t="s">
        <v>8</v>
      </c>
      <c r="C141" s="3">
        <v>1089</v>
      </c>
      <c r="D141" s="3"/>
      <c r="E141" s="3">
        <v>666</v>
      </c>
      <c r="F141" s="2">
        <f t="shared" si="38"/>
        <v>61.157024793388423</v>
      </c>
    </row>
    <row r="142" spans="1:6" ht="10.8" customHeight="1" x14ac:dyDescent="0.2">
      <c r="A142" s="1" t="s">
        <v>7</v>
      </c>
      <c r="B142" s="42" t="s">
        <v>7</v>
      </c>
      <c r="C142" s="3">
        <v>1084</v>
      </c>
      <c r="D142" s="3"/>
      <c r="E142" s="3">
        <v>672</v>
      </c>
      <c r="F142" s="2">
        <f t="shared" si="38"/>
        <v>61.992619926199268</v>
      </c>
    </row>
    <row r="143" spans="1:6" ht="10.8" customHeight="1" x14ac:dyDescent="0.2">
      <c r="A143" s="1" t="s">
        <v>6</v>
      </c>
      <c r="B143" s="42" t="s">
        <v>6</v>
      </c>
      <c r="C143" s="3">
        <v>372</v>
      </c>
      <c r="D143" s="3"/>
      <c r="E143" s="3">
        <v>245</v>
      </c>
      <c r="F143" s="2">
        <f t="shared" si="38"/>
        <v>65.86021505376344</v>
      </c>
    </row>
    <row r="144" spans="1:6" ht="10.8" customHeight="1" x14ac:dyDescent="0.2">
      <c r="A144" s="1" t="s">
        <v>5</v>
      </c>
      <c r="B144" s="42" t="s">
        <v>5</v>
      </c>
      <c r="C144" s="3">
        <v>428</v>
      </c>
      <c r="D144" s="3"/>
      <c r="E144" s="3">
        <v>213</v>
      </c>
      <c r="F144" s="2">
        <f t="shared" si="38"/>
        <v>49.766355140186917</v>
      </c>
    </row>
    <row r="145" spans="1:6" ht="10.8" customHeight="1" x14ac:dyDescent="0.2">
      <c r="A145" s="1" t="s">
        <v>4</v>
      </c>
      <c r="B145" s="42" t="s">
        <v>4</v>
      </c>
      <c r="C145" s="3">
        <v>876</v>
      </c>
      <c r="D145" s="3"/>
      <c r="E145" s="3">
        <v>469</v>
      </c>
      <c r="F145" s="2">
        <f t="shared" si="38"/>
        <v>53.538812785388124</v>
      </c>
    </row>
    <row r="146" spans="1:6" ht="10.8" customHeight="1" x14ac:dyDescent="0.2">
      <c r="A146" s="1" t="s">
        <v>55</v>
      </c>
      <c r="B146" s="42" t="s">
        <v>3</v>
      </c>
      <c r="C146" s="3">
        <v>591</v>
      </c>
      <c r="D146" s="3"/>
      <c r="E146" s="3">
        <v>345</v>
      </c>
      <c r="F146" s="2">
        <f t="shared" si="38"/>
        <v>58.375634517766493</v>
      </c>
    </row>
    <row r="147" spans="1:6" ht="10.8" customHeight="1" x14ac:dyDescent="0.2">
      <c r="A147" s="1" t="s">
        <v>56</v>
      </c>
      <c r="B147" s="42" t="s">
        <v>2</v>
      </c>
      <c r="C147" s="3">
        <v>520</v>
      </c>
      <c r="D147" s="3"/>
      <c r="E147" s="3">
        <v>321</v>
      </c>
      <c r="F147" s="2">
        <f t="shared" si="38"/>
        <v>61.730769230769234</v>
      </c>
    </row>
    <row r="148" spans="1:6" ht="10.8" customHeight="1" x14ac:dyDescent="0.2">
      <c r="A148" s="1" t="s">
        <v>57</v>
      </c>
      <c r="B148" s="42" t="s">
        <v>1</v>
      </c>
      <c r="C148" s="3">
        <v>919</v>
      </c>
      <c r="D148" s="3"/>
      <c r="E148" s="3">
        <v>540</v>
      </c>
      <c r="F148" s="2">
        <f t="shared" si="38"/>
        <v>58.759521218715996</v>
      </c>
    </row>
    <row r="149" spans="1:6" ht="10.8" customHeight="1" x14ac:dyDescent="0.2">
      <c r="A149" s="1" t="s">
        <v>58</v>
      </c>
      <c r="B149" s="42" t="s">
        <v>0</v>
      </c>
      <c r="C149" s="3">
        <v>266</v>
      </c>
      <c r="D149" s="3"/>
      <c r="E149" s="3">
        <v>168</v>
      </c>
      <c r="F149" s="2">
        <f t="shared" si="38"/>
        <v>63.157894736842103</v>
      </c>
    </row>
    <row r="150" spans="1:6" ht="10.8" customHeight="1" x14ac:dyDescent="0.2">
      <c r="B150" s="42"/>
      <c r="C150" s="3"/>
      <c r="D150" s="3"/>
      <c r="E150" s="3"/>
      <c r="F150" s="2"/>
    </row>
    <row r="151" spans="1:6" s="52" customFormat="1" ht="12" customHeight="1" x14ac:dyDescent="0.2">
      <c r="A151" s="55">
        <f>A140+1</f>
        <v>16</v>
      </c>
      <c r="B151" s="52" t="s">
        <v>125</v>
      </c>
      <c r="C151" s="53">
        <f t="shared" ref="C151" si="39">SUM(C152:C160)</f>
        <v>6139</v>
      </c>
      <c r="D151" s="53"/>
      <c r="E151" s="53">
        <f t="shared" ref="E151" si="40">SUM(E152:E160)</f>
        <v>3189</v>
      </c>
      <c r="F151" s="54">
        <f t="shared" ref="F151:F160" si="41">(E151/C151)*100</f>
        <v>51.94657110278547</v>
      </c>
    </row>
    <row r="152" spans="1:6" ht="10.8" customHeight="1" x14ac:dyDescent="0.2">
      <c r="A152" s="1" t="s">
        <v>8</v>
      </c>
      <c r="B152" s="42" t="s">
        <v>8</v>
      </c>
      <c r="C152" s="3">
        <v>935</v>
      </c>
      <c r="D152" s="3"/>
      <c r="E152" s="3">
        <v>499</v>
      </c>
      <c r="F152" s="2">
        <f t="shared" si="41"/>
        <v>53.36898395721925</v>
      </c>
    </row>
    <row r="153" spans="1:6" ht="10.8" customHeight="1" x14ac:dyDescent="0.2">
      <c r="A153" s="1" t="s">
        <v>7</v>
      </c>
      <c r="B153" s="42" t="s">
        <v>7</v>
      </c>
      <c r="C153" s="3">
        <v>1039</v>
      </c>
      <c r="D153" s="3"/>
      <c r="E153" s="3">
        <v>547</v>
      </c>
      <c r="F153" s="2">
        <f t="shared" si="41"/>
        <v>52.646775745909522</v>
      </c>
    </row>
    <row r="154" spans="1:6" ht="10.8" customHeight="1" x14ac:dyDescent="0.2">
      <c r="A154" s="1" t="s">
        <v>6</v>
      </c>
      <c r="B154" s="42" t="s">
        <v>6</v>
      </c>
      <c r="C154" s="3">
        <v>823</v>
      </c>
      <c r="D154" s="3"/>
      <c r="E154" s="3">
        <v>407</v>
      </c>
      <c r="F154" s="2">
        <f t="shared" si="41"/>
        <v>49.453219927095994</v>
      </c>
    </row>
    <row r="155" spans="1:6" ht="10.8" customHeight="1" x14ac:dyDescent="0.2">
      <c r="A155" s="1" t="s">
        <v>5</v>
      </c>
      <c r="B155" s="42" t="s">
        <v>5</v>
      </c>
      <c r="C155" s="3">
        <v>543</v>
      </c>
      <c r="D155" s="3"/>
      <c r="E155" s="3">
        <v>271</v>
      </c>
      <c r="F155" s="2">
        <f t="shared" si="41"/>
        <v>49.907918968692449</v>
      </c>
    </row>
    <row r="156" spans="1:6" ht="10.8" customHeight="1" x14ac:dyDescent="0.2">
      <c r="A156" s="1" t="s">
        <v>4</v>
      </c>
      <c r="B156" s="42" t="s">
        <v>4</v>
      </c>
      <c r="C156" s="3">
        <v>700</v>
      </c>
      <c r="D156" s="3"/>
      <c r="E156" s="3">
        <v>348</v>
      </c>
      <c r="F156" s="2">
        <f t="shared" si="41"/>
        <v>49.714285714285715</v>
      </c>
    </row>
    <row r="157" spans="1:6" ht="10.8" customHeight="1" x14ac:dyDescent="0.2">
      <c r="A157" s="1" t="s">
        <v>55</v>
      </c>
      <c r="B157" s="42" t="s">
        <v>3</v>
      </c>
      <c r="C157" s="3">
        <v>375</v>
      </c>
      <c r="D157" s="3"/>
      <c r="E157" s="3">
        <v>189</v>
      </c>
      <c r="F157" s="2">
        <f t="shared" si="41"/>
        <v>50.4</v>
      </c>
    </row>
    <row r="158" spans="1:6" ht="10.8" customHeight="1" x14ac:dyDescent="0.2">
      <c r="A158" s="1" t="s">
        <v>56</v>
      </c>
      <c r="B158" s="42" t="s">
        <v>2</v>
      </c>
      <c r="C158" s="3">
        <v>611</v>
      </c>
      <c r="D158" s="3"/>
      <c r="E158" s="3">
        <v>314</v>
      </c>
      <c r="F158" s="2">
        <f t="shared" si="41"/>
        <v>51.391162029459906</v>
      </c>
    </row>
    <row r="159" spans="1:6" ht="10.8" customHeight="1" x14ac:dyDescent="0.2">
      <c r="A159" s="1" t="s">
        <v>57</v>
      </c>
      <c r="B159" s="42" t="s">
        <v>1</v>
      </c>
      <c r="C159" s="3">
        <v>871</v>
      </c>
      <c r="D159" s="3"/>
      <c r="E159" s="3">
        <v>473</v>
      </c>
      <c r="F159" s="2">
        <f t="shared" si="41"/>
        <v>54.305396096440873</v>
      </c>
    </row>
    <row r="160" spans="1:6" ht="10.8" customHeight="1" x14ac:dyDescent="0.2">
      <c r="A160" s="1" t="s">
        <v>58</v>
      </c>
      <c r="B160" s="42" t="s">
        <v>0</v>
      </c>
      <c r="C160" s="3">
        <v>242</v>
      </c>
      <c r="D160" s="3"/>
      <c r="E160" s="3">
        <v>141</v>
      </c>
      <c r="F160" s="2">
        <f t="shared" si="41"/>
        <v>58.264462809917347</v>
      </c>
    </row>
    <row r="161" spans="1:6" ht="10.8" customHeight="1" x14ac:dyDescent="0.2">
      <c r="B161" s="42"/>
      <c r="C161" s="3"/>
      <c r="D161" s="3"/>
      <c r="E161" s="3"/>
      <c r="F161" s="2"/>
    </row>
    <row r="162" spans="1:6" s="52" customFormat="1" ht="12" customHeight="1" x14ac:dyDescent="0.2">
      <c r="A162" s="55">
        <f>A151+1</f>
        <v>17</v>
      </c>
      <c r="B162" s="52" t="s">
        <v>126</v>
      </c>
      <c r="C162" s="53">
        <f t="shared" ref="C162" si="42">SUM(C163:C171)</f>
        <v>7016</v>
      </c>
      <c r="D162" s="53"/>
      <c r="E162" s="53">
        <f t="shared" ref="E162" si="43">SUM(E163:E171)</f>
        <v>3256</v>
      </c>
      <c r="F162" s="54">
        <f t="shared" ref="F162:F171" si="44">(E162/C162)*100</f>
        <v>46.408209806157352</v>
      </c>
    </row>
    <row r="163" spans="1:6" ht="10.8" customHeight="1" x14ac:dyDescent="0.2">
      <c r="A163" s="1" t="s">
        <v>8</v>
      </c>
      <c r="B163" s="42" t="s">
        <v>8</v>
      </c>
      <c r="C163" s="3">
        <v>1037</v>
      </c>
      <c r="D163" s="3"/>
      <c r="E163" s="3">
        <v>509</v>
      </c>
      <c r="F163" s="2">
        <f t="shared" si="44"/>
        <v>49.083895853423336</v>
      </c>
    </row>
    <row r="164" spans="1:6" ht="10.8" customHeight="1" x14ac:dyDescent="0.2">
      <c r="A164" s="1" t="s">
        <v>7</v>
      </c>
      <c r="B164" s="42" t="s">
        <v>7</v>
      </c>
      <c r="C164" s="3">
        <v>1070</v>
      </c>
      <c r="D164" s="3"/>
      <c r="E164" s="3">
        <v>576</v>
      </c>
      <c r="F164" s="2">
        <f t="shared" si="44"/>
        <v>53.831775700934578</v>
      </c>
    </row>
    <row r="165" spans="1:6" ht="10.8" customHeight="1" x14ac:dyDescent="0.2">
      <c r="A165" s="1" t="s">
        <v>6</v>
      </c>
      <c r="B165" s="42" t="s">
        <v>6</v>
      </c>
      <c r="C165" s="3">
        <v>873</v>
      </c>
      <c r="D165" s="3"/>
      <c r="E165" s="3">
        <v>381</v>
      </c>
      <c r="F165" s="2">
        <f t="shared" si="44"/>
        <v>43.642611683848799</v>
      </c>
    </row>
    <row r="166" spans="1:6" ht="10.8" customHeight="1" x14ac:dyDescent="0.2">
      <c r="A166" s="1" t="s">
        <v>5</v>
      </c>
      <c r="B166" s="42" t="s">
        <v>5</v>
      </c>
      <c r="C166" s="3">
        <v>739</v>
      </c>
      <c r="D166" s="3"/>
      <c r="E166" s="3">
        <v>316</v>
      </c>
      <c r="F166" s="2">
        <f t="shared" si="44"/>
        <v>42.760487144790254</v>
      </c>
    </row>
    <row r="167" spans="1:6" ht="10.8" customHeight="1" x14ac:dyDescent="0.2">
      <c r="A167" s="1" t="s">
        <v>4</v>
      </c>
      <c r="B167" s="42" t="s">
        <v>4</v>
      </c>
      <c r="C167" s="3">
        <v>778</v>
      </c>
      <c r="D167" s="3"/>
      <c r="E167" s="3">
        <v>285</v>
      </c>
      <c r="F167" s="2">
        <f t="shared" si="44"/>
        <v>36.632390745501283</v>
      </c>
    </row>
    <row r="168" spans="1:6" ht="10.8" customHeight="1" x14ac:dyDescent="0.2">
      <c r="A168" s="1" t="s">
        <v>55</v>
      </c>
      <c r="B168" s="42" t="s">
        <v>3</v>
      </c>
      <c r="C168" s="3">
        <v>579</v>
      </c>
      <c r="D168" s="3"/>
      <c r="E168" s="3">
        <v>278</v>
      </c>
      <c r="F168" s="2">
        <f t="shared" si="44"/>
        <v>48.013816925734027</v>
      </c>
    </row>
    <row r="169" spans="1:6" ht="10.8" customHeight="1" x14ac:dyDescent="0.2">
      <c r="A169" s="1" t="s">
        <v>56</v>
      </c>
      <c r="B169" s="42" t="s">
        <v>2</v>
      </c>
      <c r="C169" s="3">
        <v>390</v>
      </c>
      <c r="D169" s="3"/>
      <c r="E169" s="3">
        <v>193</v>
      </c>
      <c r="F169" s="2">
        <f t="shared" si="44"/>
        <v>49.487179487179489</v>
      </c>
    </row>
    <row r="170" spans="1:6" ht="10.8" customHeight="1" x14ac:dyDescent="0.2">
      <c r="A170" s="1" t="s">
        <v>57</v>
      </c>
      <c r="B170" s="42" t="s">
        <v>1</v>
      </c>
      <c r="C170" s="3">
        <v>955</v>
      </c>
      <c r="D170" s="3"/>
      <c r="E170" s="3">
        <v>443</v>
      </c>
      <c r="F170" s="2">
        <f t="shared" si="44"/>
        <v>46.387434554973822</v>
      </c>
    </row>
    <row r="171" spans="1:6" ht="10.8" customHeight="1" x14ac:dyDescent="0.2">
      <c r="A171" s="1" t="s">
        <v>58</v>
      </c>
      <c r="B171" s="42" t="s">
        <v>0</v>
      </c>
      <c r="C171" s="3">
        <v>595</v>
      </c>
      <c r="D171" s="3"/>
      <c r="E171" s="3">
        <v>275</v>
      </c>
      <c r="F171" s="2">
        <f t="shared" si="44"/>
        <v>46.218487394957982</v>
      </c>
    </row>
    <row r="172" spans="1:6" ht="10.8" customHeight="1" x14ac:dyDescent="0.2">
      <c r="B172" s="42"/>
      <c r="C172" s="3"/>
      <c r="D172" s="3"/>
      <c r="E172" s="3"/>
      <c r="F172" s="2"/>
    </row>
    <row r="173" spans="1:6" s="52" customFormat="1" ht="12" customHeight="1" x14ac:dyDescent="0.2">
      <c r="A173" s="55">
        <f>A162+1</f>
        <v>18</v>
      </c>
      <c r="B173" s="52" t="s">
        <v>127</v>
      </c>
      <c r="C173" s="53">
        <f t="shared" ref="C173" si="45">SUM(C174:C182)</f>
        <v>5854</v>
      </c>
      <c r="D173" s="53"/>
      <c r="E173" s="53">
        <f t="shared" ref="E173" si="46">SUM(E174:E182)</f>
        <v>2741</v>
      </c>
      <c r="F173" s="54">
        <f t="shared" ref="F173:F182" si="47">(E173/C173)*100</f>
        <v>46.822685343354969</v>
      </c>
    </row>
    <row r="174" spans="1:6" ht="10.8" customHeight="1" x14ac:dyDescent="0.2">
      <c r="A174" s="1" t="s">
        <v>8</v>
      </c>
      <c r="B174" s="42" t="s">
        <v>8</v>
      </c>
      <c r="C174" s="3">
        <v>1044</v>
      </c>
      <c r="D174" s="3"/>
      <c r="E174" s="3">
        <v>529</v>
      </c>
      <c r="F174" s="2">
        <f t="shared" si="47"/>
        <v>50.670498084291182</v>
      </c>
    </row>
    <row r="175" spans="1:6" ht="10.8" customHeight="1" x14ac:dyDescent="0.2">
      <c r="A175" s="1" t="s">
        <v>7</v>
      </c>
      <c r="B175" s="42" t="s">
        <v>7</v>
      </c>
      <c r="C175" s="3">
        <v>1041</v>
      </c>
      <c r="D175" s="3"/>
      <c r="E175" s="3">
        <v>559</v>
      </c>
      <c r="F175" s="2">
        <f t="shared" si="47"/>
        <v>53.69836695485111</v>
      </c>
    </row>
    <row r="176" spans="1:6" ht="10.8" customHeight="1" x14ac:dyDescent="0.2">
      <c r="A176" s="1" t="s">
        <v>6</v>
      </c>
      <c r="B176" s="42" t="s">
        <v>6</v>
      </c>
      <c r="C176" s="3">
        <v>566</v>
      </c>
      <c r="D176" s="3"/>
      <c r="E176" s="3">
        <v>210</v>
      </c>
      <c r="F176" s="2">
        <f t="shared" si="47"/>
        <v>37.102473498233216</v>
      </c>
    </row>
    <row r="177" spans="1:6" ht="10.8" customHeight="1" x14ac:dyDescent="0.2">
      <c r="A177" s="1" t="s">
        <v>5</v>
      </c>
      <c r="B177" s="42" t="s">
        <v>5</v>
      </c>
      <c r="C177" s="3">
        <v>586</v>
      </c>
      <c r="D177" s="3"/>
      <c r="E177" s="3">
        <v>257</v>
      </c>
      <c r="F177" s="2">
        <f t="shared" si="47"/>
        <v>43.856655290102388</v>
      </c>
    </row>
    <row r="178" spans="1:6" ht="10.8" customHeight="1" x14ac:dyDescent="0.2">
      <c r="A178" s="1" t="s">
        <v>4</v>
      </c>
      <c r="B178" s="42" t="s">
        <v>4</v>
      </c>
      <c r="C178" s="3">
        <v>681</v>
      </c>
      <c r="D178" s="3"/>
      <c r="E178" s="3">
        <v>271</v>
      </c>
      <c r="F178" s="2">
        <f t="shared" si="47"/>
        <v>39.794419970631424</v>
      </c>
    </row>
    <row r="179" spans="1:6" ht="10.8" customHeight="1" x14ac:dyDescent="0.2">
      <c r="A179" s="1" t="s">
        <v>55</v>
      </c>
      <c r="B179" s="42" t="s">
        <v>3</v>
      </c>
      <c r="C179" s="3">
        <v>410</v>
      </c>
      <c r="D179" s="3"/>
      <c r="E179" s="3">
        <v>172</v>
      </c>
      <c r="F179" s="2">
        <f t="shared" si="47"/>
        <v>41.951219512195124</v>
      </c>
    </row>
    <row r="180" spans="1:6" ht="10.8" customHeight="1" x14ac:dyDescent="0.2">
      <c r="A180" s="1" t="s">
        <v>56</v>
      </c>
      <c r="B180" s="42" t="s">
        <v>2</v>
      </c>
      <c r="C180" s="3">
        <v>406</v>
      </c>
      <c r="D180" s="3"/>
      <c r="E180" s="3">
        <v>254</v>
      </c>
      <c r="F180" s="2">
        <f t="shared" si="47"/>
        <v>62.561576354679801</v>
      </c>
    </row>
    <row r="181" spans="1:6" ht="10.8" customHeight="1" x14ac:dyDescent="0.2">
      <c r="A181" s="1" t="s">
        <v>57</v>
      </c>
      <c r="B181" s="42" t="s">
        <v>1</v>
      </c>
      <c r="C181" s="3">
        <v>1025</v>
      </c>
      <c r="D181" s="3"/>
      <c r="E181" s="3">
        <v>452</v>
      </c>
      <c r="F181" s="2">
        <f t="shared" si="47"/>
        <v>44.09756097560976</v>
      </c>
    </row>
    <row r="182" spans="1:6" ht="10.8" customHeight="1" x14ac:dyDescent="0.2">
      <c r="A182" s="1" t="s">
        <v>58</v>
      </c>
      <c r="B182" s="42" t="s">
        <v>0</v>
      </c>
      <c r="C182" s="3">
        <v>95</v>
      </c>
      <c r="D182" s="3"/>
      <c r="E182" s="3">
        <v>37</v>
      </c>
      <c r="F182" s="2">
        <f t="shared" si="47"/>
        <v>38.94736842105263</v>
      </c>
    </row>
    <row r="183" spans="1:6" ht="10.8" customHeight="1" x14ac:dyDescent="0.2">
      <c r="B183" s="42"/>
      <c r="C183" s="3"/>
      <c r="D183" s="3"/>
      <c r="E183" s="3"/>
      <c r="F183" s="2"/>
    </row>
    <row r="184" spans="1:6" s="52" customFormat="1" ht="12" customHeight="1" x14ac:dyDescent="0.2">
      <c r="A184" s="55">
        <f>A173+1</f>
        <v>19</v>
      </c>
      <c r="B184" s="52" t="s">
        <v>128</v>
      </c>
      <c r="C184" s="53">
        <f t="shared" ref="C184" si="48">SUM(C185:C193)</f>
        <v>7753</v>
      </c>
      <c r="D184" s="53"/>
      <c r="E184" s="53">
        <f t="shared" ref="E184" si="49">SUM(E185:E193)</f>
        <v>4112</v>
      </c>
      <c r="F184" s="54">
        <f t="shared" ref="F184:F193" si="50">(E184/C184)*100</f>
        <v>53.037533857861476</v>
      </c>
    </row>
    <row r="185" spans="1:6" ht="10.8" customHeight="1" x14ac:dyDescent="0.2">
      <c r="A185" s="1" t="s">
        <v>8</v>
      </c>
      <c r="B185" s="42" t="s">
        <v>8</v>
      </c>
      <c r="C185" s="3">
        <v>1249</v>
      </c>
      <c r="D185" s="3"/>
      <c r="E185" s="3">
        <v>712</v>
      </c>
      <c r="F185" s="2">
        <f t="shared" si="50"/>
        <v>57.005604483586872</v>
      </c>
    </row>
    <row r="186" spans="1:6" ht="10.8" customHeight="1" x14ac:dyDescent="0.2">
      <c r="A186" s="1" t="s">
        <v>7</v>
      </c>
      <c r="B186" s="42" t="s">
        <v>7</v>
      </c>
      <c r="C186" s="3">
        <v>1224</v>
      </c>
      <c r="D186" s="3"/>
      <c r="E186" s="3">
        <v>714</v>
      </c>
      <c r="F186" s="2">
        <f t="shared" si="50"/>
        <v>58.333333333333336</v>
      </c>
    </row>
    <row r="187" spans="1:6" ht="10.8" customHeight="1" x14ac:dyDescent="0.2">
      <c r="A187" s="1" t="s">
        <v>6</v>
      </c>
      <c r="B187" s="42" t="s">
        <v>6</v>
      </c>
      <c r="C187" s="3">
        <v>842</v>
      </c>
      <c r="D187" s="3"/>
      <c r="E187" s="3">
        <v>352</v>
      </c>
      <c r="F187" s="2">
        <f t="shared" si="50"/>
        <v>41.805225653206648</v>
      </c>
    </row>
    <row r="188" spans="1:6" ht="10.8" customHeight="1" x14ac:dyDescent="0.2">
      <c r="A188" s="1" t="s">
        <v>5</v>
      </c>
      <c r="B188" s="42" t="s">
        <v>5</v>
      </c>
      <c r="C188" s="3">
        <v>594</v>
      </c>
      <c r="D188" s="3"/>
      <c r="E188" s="3">
        <v>287</v>
      </c>
      <c r="F188" s="2">
        <f t="shared" si="50"/>
        <v>48.316498316498318</v>
      </c>
    </row>
    <row r="189" spans="1:6" ht="10.8" customHeight="1" x14ac:dyDescent="0.2">
      <c r="A189" s="1" t="s">
        <v>4</v>
      </c>
      <c r="B189" s="42" t="s">
        <v>4</v>
      </c>
      <c r="C189" s="3">
        <v>859</v>
      </c>
      <c r="D189" s="3"/>
      <c r="E189" s="3">
        <v>418</v>
      </c>
      <c r="F189" s="2">
        <f t="shared" si="50"/>
        <v>48.661233993015138</v>
      </c>
    </row>
    <row r="190" spans="1:6" ht="10.8" customHeight="1" x14ac:dyDescent="0.2">
      <c r="A190" s="1" t="s">
        <v>55</v>
      </c>
      <c r="B190" s="42" t="s">
        <v>3</v>
      </c>
      <c r="C190" s="3">
        <v>980</v>
      </c>
      <c r="D190" s="3"/>
      <c r="E190" s="3">
        <v>545</v>
      </c>
      <c r="F190" s="2">
        <f t="shared" si="50"/>
        <v>55.612244897959187</v>
      </c>
    </row>
    <row r="191" spans="1:6" ht="10.8" customHeight="1" x14ac:dyDescent="0.2">
      <c r="A191" s="1" t="s">
        <v>56</v>
      </c>
      <c r="B191" s="42" t="s">
        <v>2</v>
      </c>
      <c r="C191" s="3">
        <v>693</v>
      </c>
      <c r="D191" s="3"/>
      <c r="E191" s="3">
        <v>387</v>
      </c>
      <c r="F191" s="2">
        <f t="shared" si="50"/>
        <v>55.844155844155843</v>
      </c>
    </row>
    <row r="192" spans="1:6" ht="10.8" customHeight="1" x14ac:dyDescent="0.2">
      <c r="A192" s="1" t="s">
        <v>57</v>
      </c>
      <c r="B192" s="42" t="s">
        <v>1</v>
      </c>
      <c r="C192" s="3">
        <v>1093</v>
      </c>
      <c r="D192" s="3"/>
      <c r="E192" s="3">
        <v>573</v>
      </c>
      <c r="F192" s="2">
        <f t="shared" si="50"/>
        <v>52.424519670631284</v>
      </c>
    </row>
    <row r="193" spans="1:6" ht="10.8" customHeight="1" x14ac:dyDescent="0.2">
      <c r="A193" s="1" t="s">
        <v>58</v>
      </c>
      <c r="B193" s="42" t="s">
        <v>0</v>
      </c>
      <c r="C193" s="3">
        <v>219</v>
      </c>
      <c r="D193" s="3"/>
      <c r="E193" s="3">
        <v>124</v>
      </c>
      <c r="F193" s="2">
        <f t="shared" si="50"/>
        <v>56.62100456621004</v>
      </c>
    </row>
    <row r="194" spans="1:6" ht="10.8" customHeight="1" x14ac:dyDescent="0.2">
      <c r="B194" s="42"/>
      <c r="C194" s="3"/>
      <c r="D194" s="3"/>
      <c r="E194" s="3"/>
      <c r="F194" s="2"/>
    </row>
    <row r="195" spans="1:6" s="52" customFormat="1" ht="12" customHeight="1" x14ac:dyDescent="0.2">
      <c r="A195" s="55">
        <f>A184+1</f>
        <v>20</v>
      </c>
      <c r="B195" s="52" t="s">
        <v>129</v>
      </c>
      <c r="C195" s="53">
        <f t="shared" ref="C195" si="51">SUM(C196:C204)</f>
        <v>5666</v>
      </c>
      <c r="D195" s="53"/>
      <c r="E195" s="53">
        <f t="shared" ref="E195" si="52">SUM(E196:E204)</f>
        <v>2796</v>
      </c>
      <c r="F195" s="54">
        <f t="shared" ref="F195:F204" si="53">(E195/C195)*100</f>
        <v>49.346981997882104</v>
      </c>
    </row>
    <row r="196" spans="1:6" ht="10.8" customHeight="1" x14ac:dyDescent="0.2">
      <c r="A196" s="1" t="s">
        <v>8</v>
      </c>
      <c r="B196" s="42" t="s">
        <v>8</v>
      </c>
      <c r="C196" s="3">
        <v>985</v>
      </c>
      <c r="D196" s="3"/>
      <c r="E196" s="3">
        <v>487</v>
      </c>
      <c r="F196" s="2">
        <f t="shared" si="53"/>
        <v>49.441624365482234</v>
      </c>
    </row>
    <row r="197" spans="1:6" ht="10.8" customHeight="1" x14ac:dyDescent="0.2">
      <c r="A197" s="1" t="s">
        <v>7</v>
      </c>
      <c r="B197" s="42" t="s">
        <v>7</v>
      </c>
      <c r="C197" s="3">
        <v>1010</v>
      </c>
      <c r="D197" s="3"/>
      <c r="E197" s="3">
        <v>503</v>
      </c>
      <c r="F197" s="2">
        <f t="shared" si="53"/>
        <v>49.801980198019805</v>
      </c>
    </row>
    <row r="198" spans="1:6" ht="10.8" customHeight="1" x14ac:dyDescent="0.2">
      <c r="A198" s="1" t="s">
        <v>6</v>
      </c>
      <c r="B198" s="42" t="s">
        <v>6</v>
      </c>
      <c r="C198" s="3">
        <v>614</v>
      </c>
      <c r="D198" s="3"/>
      <c r="E198" s="3">
        <v>289</v>
      </c>
      <c r="F198" s="2">
        <f t="shared" si="53"/>
        <v>47.068403908794785</v>
      </c>
    </row>
    <row r="199" spans="1:6" ht="10.8" customHeight="1" x14ac:dyDescent="0.2">
      <c r="A199" s="1" t="s">
        <v>5</v>
      </c>
      <c r="B199" s="42" t="s">
        <v>5</v>
      </c>
      <c r="C199" s="3">
        <v>400</v>
      </c>
      <c r="D199" s="3"/>
      <c r="E199" s="3">
        <v>195</v>
      </c>
      <c r="F199" s="2">
        <f t="shared" si="53"/>
        <v>48.75</v>
      </c>
    </row>
    <row r="200" spans="1:6" ht="10.8" customHeight="1" x14ac:dyDescent="0.2">
      <c r="A200" s="1" t="s">
        <v>4</v>
      </c>
      <c r="B200" s="42" t="s">
        <v>4</v>
      </c>
      <c r="C200" s="3">
        <v>566</v>
      </c>
      <c r="D200" s="3"/>
      <c r="E200" s="3">
        <v>315</v>
      </c>
      <c r="F200" s="2">
        <f t="shared" si="53"/>
        <v>55.653710247349821</v>
      </c>
    </row>
    <row r="201" spans="1:6" ht="10.8" customHeight="1" x14ac:dyDescent="0.2">
      <c r="A201" s="1" t="s">
        <v>55</v>
      </c>
      <c r="B201" s="42" t="s">
        <v>3</v>
      </c>
      <c r="C201" s="3">
        <v>420</v>
      </c>
      <c r="D201" s="3"/>
      <c r="E201" s="3">
        <v>221</v>
      </c>
      <c r="F201" s="2">
        <f t="shared" si="53"/>
        <v>52.61904761904762</v>
      </c>
    </row>
    <row r="202" spans="1:6" ht="10.8" customHeight="1" x14ac:dyDescent="0.2">
      <c r="A202" s="1" t="s">
        <v>56</v>
      </c>
      <c r="B202" s="42" t="s">
        <v>2</v>
      </c>
      <c r="C202" s="3">
        <v>463</v>
      </c>
      <c r="D202" s="3"/>
      <c r="E202" s="3">
        <v>231</v>
      </c>
      <c r="F202" s="2">
        <f t="shared" si="53"/>
        <v>49.892008639308855</v>
      </c>
    </row>
    <row r="203" spans="1:6" ht="10.8" customHeight="1" x14ac:dyDescent="0.2">
      <c r="A203" s="1" t="s">
        <v>57</v>
      </c>
      <c r="B203" s="42" t="s">
        <v>1</v>
      </c>
      <c r="C203" s="3">
        <v>906</v>
      </c>
      <c r="D203" s="3"/>
      <c r="E203" s="3">
        <v>414</v>
      </c>
      <c r="F203" s="2">
        <f t="shared" si="53"/>
        <v>45.695364238410598</v>
      </c>
    </row>
    <row r="204" spans="1:6" ht="10.8" customHeight="1" x14ac:dyDescent="0.2">
      <c r="A204" s="1" t="s">
        <v>58</v>
      </c>
      <c r="B204" s="42" t="s">
        <v>0</v>
      </c>
      <c r="C204" s="3">
        <v>302</v>
      </c>
      <c r="D204" s="3"/>
      <c r="E204" s="3">
        <v>141</v>
      </c>
      <c r="F204" s="2">
        <f t="shared" si="53"/>
        <v>46.688741721854306</v>
      </c>
    </row>
    <row r="205" spans="1:6" ht="10.8" customHeight="1" x14ac:dyDescent="0.2">
      <c r="B205" s="42"/>
      <c r="C205" s="3"/>
      <c r="D205" s="3"/>
      <c r="E205" s="3"/>
      <c r="F205" s="2"/>
    </row>
    <row r="206" spans="1:6" s="52" customFormat="1" ht="12" customHeight="1" x14ac:dyDescent="0.2">
      <c r="A206" s="55">
        <f>A195+1</f>
        <v>21</v>
      </c>
      <c r="B206" s="52" t="s">
        <v>130</v>
      </c>
      <c r="C206" s="53">
        <f t="shared" ref="C206" si="54">SUM(C207:C215)</f>
        <v>7000</v>
      </c>
      <c r="D206" s="53"/>
      <c r="E206" s="53">
        <f t="shared" ref="E206" si="55">SUM(E207:E215)</f>
        <v>3597</v>
      </c>
      <c r="F206" s="54">
        <f t="shared" ref="F206:F215" si="56">(E206/C206)*100</f>
        <v>51.385714285714293</v>
      </c>
    </row>
    <row r="207" spans="1:6" ht="10.8" customHeight="1" x14ac:dyDescent="0.2">
      <c r="A207" s="1" t="s">
        <v>8</v>
      </c>
      <c r="B207" s="42" t="s">
        <v>8</v>
      </c>
      <c r="C207" s="3">
        <v>979</v>
      </c>
      <c r="D207" s="3"/>
      <c r="E207" s="3">
        <v>482</v>
      </c>
      <c r="F207" s="2">
        <f t="shared" si="56"/>
        <v>49.233912155260469</v>
      </c>
    </row>
    <row r="208" spans="1:6" ht="10.8" customHeight="1" x14ac:dyDescent="0.2">
      <c r="A208" s="1" t="s">
        <v>7</v>
      </c>
      <c r="B208" s="42" t="s">
        <v>7</v>
      </c>
      <c r="C208" s="3">
        <v>960</v>
      </c>
      <c r="D208" s="3"/>
      <c r="E208" s="3">
        <v>529</v>
      </c>
      <c r="F208" s="2">
        <f t="shared" si="56"/>
        <v>55.104166666666664</v>
      </c>
    </row>
    <row r="209" spans="1:6" ht="10.8" customHeight="1" x14ac:dyDescent="0.2">
      <c r="A209" s="1" t="s">
        <v>6</v>
      </c>
      <c r="B209" s="42" t="s">
        <v>6</v>
      </c>
      <c r="C209" s="3">
        <v>902</v>
      </c>
      <c r="D209" s="3"/>
      <c r="E209" s="3">
        <v>475</v>
      </c>
      <c r="F209" s="2">
        <f t="shared" si="56"/>
        <v>52.660753880266078</v>
      </c>
    </row>
    <row r="210" spans="1:6" ht="10.8" customHeight="1" x14ac:dyDescent="0.2">
      <c r="A210" s="1" t="s">
        <v>5</v>
      </c>
      <c r="B210" s="42" t="s">
        <v>5</v>
      </c>
      <c r="C210" s="3">
        <v>519</v>
      </c>
      <c r="D210" s="3"/>
      <c r="E210" s="3">
        <v>264</v>
      </c>
      <c r="F210" s="2">
        <f t="shared" si="56"/>
        <v>50.867052023121381</v>
      </c>
    </row>
    <row r="211" spans="1:6" ht="10.8" customHeight="1" x14ac:dyDescent="0.2">
      <c r="A211" s="1" t="s">
        <v>4</v>
      </c>
      <c r="B211" s="42" t="s">
        <v>4</v>
      </c>
      <c r="C211" s="3">
        <v>885</v>
      </c>
      <c r="D211" s="3"/>
      <c r="E211" s="3">
        <v>469</v>
      </c>
      <c r="F211" s="2">
        <f t="shared" si="56"/>
        <v>52.994350282485883</v>
      </c>
    </row>
    <row r="212" spans="1:6" ht="10.8" customHeight="1" x14ac:dyDescent="0.2">
      <c r="A212" s="1" t="s">
        <v>55</v>
      </c>
      <c r="B212" s="42" t="s">
        <v>3</v>
      </c>
      <c r="C212" s="3">
        <v>800</v>
      </c>
      <c r="D212" s="3"/>
      <c r="E212" s="3">
        <v>442</v>
      </c>
      <c r="F212" s="2">
        <f t="shared" si="56"/>
        <v>55.25</v>
      </c>
    </row>
    <row r="213" spans="1:6" ht="10.8" customHeight="1" x14ac:dyDescent="0.2">
      <c r="A213" s="1" t="s">
        <v>56</v>
      </c>
      <c r="B213" s="42" t="s">
        <v>2</v>
      </c>
      <c r="C213" s="3">
        <v>525</v>
      </c>
      <c r="D213" s="3"/>
      <c r="E213" s="3">
        <v>281</v>
      </c>
      <c r="F213" s="2">
        <f t="shared" si="56"/>
        <v>53.523809523809533</v>
      </c>
    </row>
    <row r="214" spans="1:6" ht="10.8" customHeight="1" x14ac:dyDescent="0.2">
      <c r="A214" s="1" t="s">
        <v>57</v>
      </c>
      <c r="B214" s="42" t="s">
        <v>1</v>
      </c>
      <c r="C214" s="3">
        <v>897</v>
      </c>
      <c r="D214" s="3"/>
      <c r="E214" s="3">
        <v>419</v>
      </c>
      <c r="F214" s="2">
        <f t="shared" si="56"/>
        <v>46.711259754738016</v>
      </c>
    </row>
    <row r="215" spans="1:6" ht="10.8" customHeight="1" x14ac:dyDescent="0.2">
      <c r="A215" s="1" t="s">
        <v>58</v>
      </c>
      <c r="B215" s="42" t="s">
        <v>0</v>
      </c>
      <c r="C215" s="3">
        <v>533</v>
      </c>
      <c r="D215" s="3"/>
      <c r="E215" s="3">
        <v>236</v>
      </c>
      <c r="F215" s="2">
        <f t="shared" si="56"/>
        <v>44.277673545966231</v>
      </c>
    </row>
    <row r="216" spans="1:6" ht="10.8" customHeight="1" x14ac:dyDescent="0.2">
      <c r="B216" s="42"/>
      <c r="C216" s="3"/>
      <c r="D216" s="3"/>
      <c r="E216" s="3"/>
      <c r="F216" s="2"/>
    </row>
    <row r="217" spans="1:6" s="52" customFormat="1" ht="12" customHeight="1" x14ac:dyDescent="0.2">
      <c r="A217" s="55">
        <f>A206+1</f>
        <v>22</v>
      </c>
      <c r="B217" s="52" t="s">
        <v>131</v>
      </c>
      <c r="C217" s="53">
        <f t="shared" ref="C217" si="57">SUM(C218:C226)</f>
        <v>5901</v>
      </c>
      <c r="D217" s="53"/>
      <c r="E217" s="53">
        <f t="shared" ref="E217" si="58">SUM(E218:E226)</f>
        <v>3212</v>
      </c>
      <c r="F217" s="54">
        <f t="shared" ref="F217:F226" si="59">(E217/C217)*100</f>
        <v>54.431452296220982</v>
      </c>
    </row>
    <row r="218" spans="1:6" ht="10.8" customHeight="1" x14ac:dyDescent="0.2">
      <c r="A218" s="1" t="s">
        <v>8</v>
      </c>
      <c r="B218" s="42" t="s">
        <v>8</v>
      </c>
      <c r="C218" s="3">
        <v>901</v>
      </c>
      <c r="D218" s="3"/>
      <c r="E218" s="3">
        <v>527</v>
      </c>
      <c r="F218" s="2">
        <f t="shared" si="59"/>
        <v>58.490566037735846</v>
      </c>
    </row>
    <row r="219" spans="1:6" ht="10.8" customHeight="1" x14ac:dyDescent="0.2">
      <c r="A219" s="1" t="s">
        <v>7</v>
      </c>
      <c r="B219" s="42" t="s">
        <v>7</v>
      </c>
      <c r="C219" s="3">
        <v>951</v>
      </c>
      <c r="D219" s="3"/>
      <c r="E219" s="3">
        <v>555</v>
      </c>
      <c r="F219" s="2">
        <f t="shared" si="59"/>
        <v>58.359621451104104</v>
      </c>
    </row>
    <row r="220" spans="1:6" ht="10.8" customHeight="1" x14ac:dyDescent="0.2">
      <c r="A220" s="1" t="s">
        <v>6</v>
      </c>
      <c r="B220" s="42" t="s">
        <v>6</v>
      </c>
      <c r="C220" s="3">
        <v>563</v>
      </c>
      <c r="D220" s="3"/>
      <c r="E220" s="3">
        <v>290</v>
      </c>
      <c r="F220" s="2">
        <f t="shared" si="59"/>
        <v>51.509769094138548</v>
      </c>
    </row>
    <row r="221" spans="1:6" ht="10.8" customHeight="1" x14ac:dyDescent="0.2">
      <c r="A221" s="1" t="s">
        <v>5</v>
      </c>
      <c r="B221" s="42" t="s">
        <v>5</v>
      </c>
      <c r="C221" s="3">
        <v>400</v>
      </c>
      <c r="D221" s="3"/>
      <c r="E221" s="3">
        <v>195</v>
      </c>
      <c r="F221" s="2">
        <f t="shared" si="59"/>
        <v>48.75</v>
      </c>
    </row>
    <row r="222" spans="1:6" ht="10.8" customHeight="1" x14ac:dyDescent="0.2">
      <c r="A222" s="1" t="s">
        <v>4</v>
      </c>
      <c r="B222" s="42" t="s">
        <v>4</v>
      </c>
      <c r="C222" s="3">
        <v>864</v>
      </c>
      <c r="D222" s="3"/>
      <c r="E222" s="3">
        <v>483</v>
      </c>
      <c r="F222" s="2">
        <f t="shared" si="59"/>
        <v>55.902777777777779</v>
      </c>
    </row>
    <row r="223" spans="1:6" ht="10.8" customHeight="1" x14ac:dyDescent="0.2">
      <c r="A223" s="1" t="s">
        <v>55</v>
      </c>
      <c r="B223" s="42" t="s">
        <v>3</v>
      </c>
      <c r="C223" s="3">
        <v>412</v>
      </c>
      <c r="D223" s="3"/>
      <c r="E223" s="3">
        <v>235</v>
      </c>
      <c r="F223" s="2">
        <f t="shared" si="59"/>
        <v>57.038834951456309</v>
      </c>
    </row>
    <row r="224" spans="1:6" ht="10.8" customHeight="1" x14ac:dyDescent="0.2">
      <c r="A224" s="1" t="s">
        <v>56</v>
      </c>
      <c r="B224" s="42" t="s">
        <v>2</v>
      </c>
      <c r="C224" s="3">
        <v>421</v>
      </c>
      <c r="D224" s="3"/>
      <c r="E224" s="3">
        <v>220</v>
      </c>
      <c r="F224" s="2">
        <f t="shared" si="59"/>
        <v>52.256532066508314</v>
      </c>
    </row>
    <row r="225" spans="1:6" ht="10.8" customHeight="1" x14ac:dyDescent="0.2">
      <c r="A225" s="1" t="s">
        <v>57</v>
      </c>
      <c r="B225" s="42" t="s">
        <v>1</v>
      </c>
      <c r="C225" s="3">
        <v>954</v>
      </c>
      <c r="D225" s="3"/>
      <c r="E225" s="3">
        <v>468</v>
      </c>
      <c r="F225" s="2">
        <f t="shared" si="59"/>
        <v>49.056603773584904</v>
      </c>
    </row>
    <row r="226" spans="1:6" ht="10.8" customHeight="1" x14ac:dyDescent="0.2">
      <c r="A226" s="1" t="s">
        <v>58</v>
      </c>
      <c r="B226" s="42" t="s">
        <v>0</v>
      </c>
      <c r="C226" s="3">
        <v>435</v>
      </c>
      <c r="D226" s="3"/>
      <c r="E226" s="3">
        <v>239</v>
      </c>
      <c r="F226" s="2">
        <f t="shared" si="59"/>
        <v>54.94252873563218</v>
      </c>
    </row>
    <row r="227" spans="1:6" ht="10.8" customHeight="1" x14ac:dyDescent="0.2">
      <c r="B227" s="42"/>
      <c r="C227" s="3"/>
      <c r="D227" s="3"/>
      <c r="E227" s="3"/>
      <c r="F227" s="2"/>
    </row>
    <row r="228" spans="1:6" s="52" customFormat="1" ht="12" customHeight="1" x14ac:dyDescent="0.2">
      <c r="A228" s="55">
        <f>A217+1</f>
        <v>23</v>
      </c>
      <c r="B228" s="52" t="s">
        <v>132</v>
      </c>
      <c r="C228" s="53">
        <f t="shared" ref="C228" si="60">SUM(C229:C237)</f>
        <v>5905</v>
      </c>
      <c r="D228" s="53"/>
      <c r="E228" s="53">
        <f t="shared" ref="E228" si="61">SUM(E229:E237)</f>
        <v>3275</v>
      </c>
      <c r="F228" s="54">
        <f t="shared" ref="F228:F237" si="62">(E228/C228)*100</f>
        <v>55.461473327688402</v>
      </c>
    </row>
    <row r="229" spans="1:6" ht="10.8" customHeight="1" x14ac:dyDescent="0.2">
      <c r="A229" s="1" t="s">
        <v>8</v>
      </c>
      <c r="B229" s="42" t="s">
        <v>8</v>
      </c>
      <c r="C229" s="3">
        <v>552</v>
      </c>
      <c r="D229" s="3"/>
      <c r="E229" s="3">
        <v>463</v>
      </c>
      <c r="F229" s="2">
        <f t="shared" si="62"/>
        <v>83.876811594202891</v>
      </c>
    </row>
    <row r="230" spans="1:6" ht="10.8" customHeight="1" x14ac:dyDescent="0.2">
      <c r="A230" s="1" t="s">
        <v>7</v>
      </c>
      <c r="B230" s="42" t="s">
        <v>7</v>
      </c>
      <c r="C230" s="3">
        <v>1045</v>
      </c>
      <c r="D230" s="3"/>
      <c r="E230" s="3">
        <v>528</v>
      </c>
      <c r="F230" s="2">
        <f t="shared" si="62"/>
        <v>50.526315789473685</v>
      </c>
    </row>
    <row r="231" spans="1:6" ht="10.8" customHeight="1" x14ac:dyDescent="0.2">
      <c r="A231" s="1" t="s">
        <v>6</v>
      </c>
      <c r="B231" s="42" t="s">
        <v>6</v>
      </c>
      <c r="C231" s="3">
        <v>797</v>
      </c>
      <c r="D231" s="3"/>
      <c r="E231" s="3">
        <v>378</v>
      </c>
      <c r="F231" s="2">
        <f t="shared" si="62"/>
        <v>47.427854454203263</v>
      </c>
    </row>
    <row r="232" spans="1:6" ht="10.8" customHeight="1" x14ac:dyDescent="0.2">
      <c r="A232" s="1" t="s">
        <v>5</v>
      </c>
      <c r="B232" s="42" t="s">
        <v>5</v>
      </c>
      <c r="C232" s="3">
        <v>554</v>
      </c>
      <c r="D232" s="3"/>
      <c r="E232" s="3">
        <v>307</v>
      </c>
      <c r="F232" s="2">
        <f t="shared" si="62"/>
        <v>55.415162454873645</v>
      </c>
    </row>
    <row r="233" spans="1:6" ht="10.8" customHeight="1" x14ac:dyDescent="0.2">
      <c r="A233" s="1" t="s">
        <v>4</v>
      </c>
      <c r="B233" s="42" t="s">
        <v>4</v>
      </c>
      <c r="C233" s="3">
        <v>791</v>
      </c>
      <c r="D233" s="3"/>
      <c r="E233" s="3">
        <v>450</v>
      </c>
      <c r="F233" s="2">
        <f t="shared" si="62"/>
        <v>56.890012642225031</v>
      </c>
    </row>
    <row r="234" spans="1:6" ht="10.8" customHeight="1" x14ac:dyDescent="0.2">
      <c r="A234" s="1" t="s">
        <v>55</v>
      </c>
      <c r="B234" s="42" t="s">
        <v>3</v>
      </c>
      <c r="C234" s="3">
        <v>214</v>
      </c>
      <c r="D234" s="3"/>
      <c r="E234" s="3">
        <v>126</v>
      </c>
      <c r="F234" s="2">
        <f t="shared" si="62"/>
        <v>58.878504672897193</v>
      </c>
    </row>
    <row r="235" spans="1:6" ht="10.8" customHeight="1" x14ac:dyDescent="0.2">
      <c r="A235" s="1" t="s">
        <v>56</v>
      </c>
      <c r="B235" s="42" t="s">
        <v>2</v>
      </c>
      <c r="C235" s="3">
        <v>501</v>
      </c>
      <c r="D235" s="3"/>
      <c r="E235" s="3">
        <v>272</v>
      </c>
      <c r="F235" s="2">
        <f t="shared" si="62"/>
        <v>54.291417165668662</v>
      </c>
    </row>
    <row r="236" spans="1:6" ht="10.8" customHeight="1" x14ac:dyDescent="0.2">
      <c r="A236" s="1" t="s">
        <v>57</v>
      </c>
      <c r="B236" s="42" t="s">
        <v>1</v>
      </c>
      <c r="C236" s="3">
        <v>1015</v>
      </c>
      <c r="D236" s="3"/>
      <c r="E236" s="3">
        <v>477</v>
      </c>
      <c r="F236" s="2">
        <f t="shared" si="62"/>
        <v>46.995073891625616</v>
      </c>
    </row>
    <row r="237" spans="1:6" ht="10.8" customHeight="1" x14ac:dyDescent="0.2">
      <c r="A237" s="1" t="s">
        <v>58</v>
      </c>
      <c r="B237" s="42" t="s">
        <v>0</v>
      </c>
      <c r="C237" s="3">
        <v>436</v>
      </c>
      <c r="D237" s="3"/>
      <c r="E237" s="3">
        <v>274</v>
      </c>
      <c r="F237" s="2">
        <f t="shared" si="62"/>
        <v>62.844036697247709</v>
      </c>
    </row>
    <row r="238" spans="1:6" ht="10.8" thickBot="1" x14ac:dyDescent="0.25">
      <c r="B238" s="5"/>
      <c r="C238" s="5"/>
      <c r="D238" s="5"/>
      <c r="E238" s="5"/>
      <c r="F238" s="5"/>
    </row>
    <row r="240" spans="1:6" x14ac:dyDescent="0.2">
      <c r="B240" s="19" t="s">
        <v>138</v>
      </c>
    </row>
    <row r="241" spans="2:6" x14ac:dyDescent="0.2">
      <c r="B241" s="19" t="s">
        <v>27</v>
      </c>
    </row>
    <row r="242" spans="2:6" ht="39.6" customHeight="1" x14ac:dyDescent="0.2">
      <c r="B242" s="81" t="s">
        <v>66</v>
      </c>
      <c r="C242" s="81"/>
      <c r="D242" s="81"/>
      <c r="E242" s="81"/>
      <c r="F242" s="81"/>
    </row>
  </sheetData>
  <mergeCells count="7">
    <mergeCell ref="B242:F242"/>
    <mergeCell ref="B1:F1"/>
    <mergeCell ref="B3:F3"/>
    <mergeCell ref="B5:B6"/>
    <mergeCell ref="C5:C6"/>
    <mergeCell ref="E5:F5"/>
    <mergeCell ref="B2:F2"/>
  </mergeCells>
  <printOptions horizontalCentered="1"/>
  <pageMargins left="0.39370078740157483" right="0.39370078740157483" top="0.39370078740157483" bottom="0.39370078740157483" header="0.31496062992125984" footer="0.31496062992125984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S62"/>
  <sheetViews>
    <sheetView workbookViewId="0">
      <selection sqref="A1:N1"/>
    </sheetView>
  </sheetViews>
  <sheetFormatPr baseColWidth="10" defaultRowHeight="10.199999999999999" x14ac:dyDescent="0.2"/>
  <cols>
    <col min="1" max="1" width="28.44140625" style="1" bestFit="1" customWidth="1"/>
    <col min="2" max="2" width="9.21875" style="1" customWidth="1"/>
    <col min="3" max="3" width="8.109375" style="1" customWidth="1"/>
    <col min="4" max="4" width="1.109375" style="1" customWidth="1"/>
    <col min="5" max="5" width="6.5546875" style="1" customWidth="1"/>
    <col min="6" max="7" width="7.6640625" style="1" customWidth="1"/>
    <col min="8" max="8" width="1.77734375" style="1" customWidth="1"/>
    <col min="9" max="9" width="9.21875" style="1" customWidth="1"/>
    <col min="10" max="10" width="8.109375" style="1" customWidth="1"/>
    <col min="11" max="11" width="1.109375" style="1" customWidth="1"/>
    <col min="12" max="12" width="6.5546875" style="1" customWidth="1"/>
    <col min="13" max="14" width="7.6640625" style="1" customWidth="1"/>
    <col min="15" max="15" width="6.5546875" style="1" customWidth="1"/>
    <col min="16" max="16" width="27.109375" style="1" bestFit="1" customWidth="1"/>
    <col min="17" max="17" width="24.77734375" style="1" bestFit="1" customWidth="1"/>
    <col min="18" max="16384" width="11.5546875" style="1"/>
  </cols>
  <sheetData>
    <row r="1" spans="1:19" ht="13.8" x14ac:dyDescent="0.2">
      <c r="A1" s="82" t="s">
        <v>144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</row>
    <row r="2" spans="1:19" ht="13.8" x14ac:dyDescent="0.2">
      <c r="A2" s="82" t="s">
        <v>108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</row>
    <row r="3" spans="1:19" ht="33.6" customHeight="1" x14ac:dyDescent="0.2">
      <c r="A3" s="82" t="s">
        <v>158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</row>
    <row r="4" spans="1:19" ht="10.8" thickBot="1" x14ac:dyDescent="0.2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</row>
    <row r="5" spans="1:19" s="11" customFormat="1" ht="14.4" customHeight="1" x14ac:dyDescent="0.3">
      <c r="A5" s="86" t="s">
        <v>157</v>
      </c>
      <c r="B5" s="85" t="s">
        <v>11</v>
      </c>
      <c r="C5" s="85"/>
      <c r="D5" s="85"/>
      <c r="E5" s="85"/>
      <c r="F5" s="85"/>
      <c r="G5" s="85"/>
      <c r="H5" s="57"/>
      <c r="I5" s="85" t="s">
        <v>10</v>
      </c>
      <c r="J5" s="85"/>
      <c r="K5" s="85"/>
      <c r="L5" s="85"/>
      <c r="M5" s="85"/>
      <c r="N5" s="85"/>
    </row>
    <row r="6" spans="1:19" s="11" customFormat="1" ht="14.4" customHeight="1" x14ac:dyDescent="0.3">
      <c r="A6" s="92"/>
      <c r="B6" s="93" t="s">
        <v>52</v>
      </c>
      <c r="C6" s="93" t="s">
        <v>31</v>
      </c>
      <c r="D6" s="49"/>
      <c r="E6" s="94" t="s">
        <v>32</v>
      </c>
      <c r="F6" s="94"/>
      <c r="G6" s="94"/>
      <c r="H6" s="57"/>
      <c r="I6" s="93" t="s">
        <v>52</v>
      </c>
      <c r="J6" s="93" t="s">
        <v>31</v>
      </c>
      <c r="K6" s="49"/>
      <c r="L6" s="94" t="s">
        <v>32</v>
      </c>
      <c r="M6" s="94"/>
      <c r="N6" s="94"/>
    </row>
    <row r="7" spans="1:19" s="11" customFormat="1" ht="31.2" customHeight="1" x14ac:dyDescent="0.3">
      <c r="A7" s="87"/>
      <c r="B7" s="84"/>
      <c r="C7" s="84"/>
      <c r="D7" s="47"/>
      <c r="E7" s="48" t="s">
        <v>9</v>
      </c>
      <c r="F7" s="47" t="s">
        <v>47</v>
      </c>
      <c r="G7" s="47" t="s">
        <v>48</v>
      </c>
      <c r="H7" s="58"/>
      <c r="I7" s="84"/>
      <c r="J7" s="84"/>
      <c r="K7" s="47"/>
      <c r="L7" s="48" t="s">
        <v>9</v>
      </c>
      <c r="M7" s="47" t="s">
        <v>47</v>
      </c>
      <c r="N7" s="47" t="s">
        <v>48</v>
      </c>
      <c r="R7" s="10"/>
      <c r="S7" s="9"/>
    </row>
    <row r="8" spans="1:19" x14ac:dyDescent="0.2">
      <c r="B8" s="7"/>
      <c r="C8" s="8"/>
      <c r="D8" s="8"/>
      <c r="E8" s="7"/>
      <c r="I8" s="7"/>
      <c r="J8" s="7"/>
      <c r="K8" s="7"/>
      <c r="L8" s="7"/>
      <c r="M8" s="7"/>
      <c r="N8" s="7"/>
      <c r="R8" s="3"/>
    </row>
    <row r="9" spans="1:19" s="15" customFormat="1" x14ac:dyDescent="0.2">
      <c r="A9" s="15" t="s">
        <v>133</v>
      </c>
      <c r="B9" s="21"/>
      <c r="C9" s="59"/>
      <c r="D9" s="59"/>
      <c r="E9" s="21"/>
      <c r="I9" s="21"/>
      <c r="J9" s="21"/>
      <c r="K9" s="21"/>
      <c r="L9" s="21"/>
      <c r="M9" s="21"/>
      <c r="N9" s="21"/>
      <c r="R9" s="60"/>
    </row>
    <row r="10" spans="1:19" ht="10.8" customHeight="1" x14ac:dyDescent="0.2">
      <c r="A10" s="42" t="s">
        <v>8</v>
      </c>
      <c r="B10" s="3">
        <f t="shared" ref="B10:B24" si="0">SUM(C10:E10)</f>
        <v>3621</v>
      </c>
      <c r="C10" s="3">
        <v>561</v>
      </c>
      <c r="D10" s="3"/>
      <c r="E10" s="3">
        <f t="shared" ref="E10:E24" si="1">SUM(F10:G10)</f>
        <v>3060</v>
      </c>
      <c r="F10" s="3">
        <v>2732</v>
      </c>
      <c r="G10" s="3">
        <v>328</v>
      </c>
      <c r="H10" s="3"/>
      <c r="I10" s="6">
        <f t="shared" ref="I10:I24" si="2">SUM(J10,L10)</f>
        <v>100</v>
      </c>
      <c r="J10" s="6">
        <f t="shared" ref="J10:J24" si="3">(C10/$B10)*100</f>
        <v>15.492957746478872</v>
      </c>
      <c r="K10" s="6"/>
      <c r="L10" s="6">
        <f t="shared" ref="L10:L24" si="4">SUM(M10:N10)</f>
        <v>84.507042253521135</v>
      </c>
      <c r="M10" s="6">
        <f t="shared" ref="M10:M24" si="5">(F10/$B10)*100</f>
        <v>75.448771057718872</v>
      </c>
      <c r="N10" s="6">
        <f t="shared" ref="N10:N24" si="6">(G10/$B10)*100</f>
        <v>9.0582711958022646</v>
      </c>
      <c r="O10" s="3"/>
      <c r="P10" s="3"/>
      <c r="R10" s="3"/>
      <c r="S10" s="2"/>
    </row>
    <row r="11" spans="1:19" ht="10.8" customHeight="1" x14ac:dyDescent="0.2">
      <c r="A11" s="42" t="s">
        <v>7</v>
      </c>
      <c r="B11" s="3">
        <f t="shared" si="0"/>
        <v>3621</v>
      </c>
      <c r="C11" s="3">
        <v>113</v>
      </c>
      <c r="D11" s="3"/>
      <c r="E11" s="3">
        <f t="shared" si="1"/>
        <v>3508</v>
      </c>
      <c r="F11" s="3">
        <v>3023</v>
      </c>
      <c r="G11" s="3">
        <v>485</v>
      </c>
      <c r="H11" s="3"/>
      <c r="I11" s="6">
        <f t="shared" si="2"/>
        <v>100</v>
      </c>
      <c r="J11" s="6">
        <f t="shared" si="3"/>
        <v>3.1206848936757803</v>
      </c>
      <c r="K11" s="6"/>
      <c r="L11" s="6">
        <f t="shared" si="4"/>
        <v>96.879315106324214</v>
      </c>
      <c r="M11" s="6">
        <f t="shared" si="5"/>
        <v>83.485225075945863</v>
      </c>
      <c r="N11" s="6">
        <f t="shared" si="6"/>
        <v>13.394090030378347</v>
      </c>
      <c r="O11" s="3"/>
      <c r="P11" s="3"/>
      <c r="R11" s="3"/>
      <c r="S11" s="2"/>
    </row>
    <row r="12" spans="1:19" ht="10.8" customHeight="1" x14ac:dyDescent="0.2">
      <c r="A12" s="42" t="s">
        <v>6</v>
      </c>
      <c r="B12" s="3">
        <f t="shared" si="0"/>
        <v>3621</v>
      </c>
      <c r="C12" s="3">
        <v>2901</v>
      </c>
      <c r="D12" s="3"/>
      <c r="E12" s="3">
        <f t="shared" si="1"/>
        <v>720</v>
      </c>
      <c r="F12" s="3">
        <v>704</v>
      </c>
      <c r="G12" s="3">
        <v>16</v>
      </c>
      <c r="H12" s="3"/>
      <c r="I12" s="6">
        <f t="shared" si="2"/>
        <v>100.01599005799503</v>
      </c>
      <c r="J12" s="6">
        <f t="shared" si="3"/>
        <v>80.11599005799502</v>
      </c>
      <c r="K12" s="6"/>
      <c r="L12" s="6">
        <f t="shared" si="4"/>
        <v>19.899999999999999</v>
      </c>
      <c r="M12" s="6">
        <f>ROUND((F12/$B12)*100,1)</f>
        <v>19.399999999999999</v>
      </c>
      <c r="N12" s="6">
        <f>ROUNDUP((G12/$B12)*100,1)</f>
        <v>0.5</v>
      </c>
      <c r="O12" s="3"/>
      <c r="P12" s="3"/>
      <c r="R12" s="3"/>
      <c r="S12" s="2"/>
    </row>
    <row r="13" spans="1:19" ht="10.8" customHeight="1" x14ac:dyDescent="0.2">
      <c r="A13" s="42" t="s">
        <v>5</v>
      </c>
      <c r="B13" s="3">
        <f t="shared" si="0"/>
        <v>3621</v>
      </c>
      <c r="C13" s="3">
        <v>2260</v>
      </c>
      <c r="D13" s="3"/>
      <c r="E13" s="3">
        <f t="shared" si="1"/>
        <v>1361</v>
      </c>
      <c r="F13" s="3">
        <v>1327</v>
      </c>
      <c r="G13" s="3">
        <v>34</v>
      </c>
      <c r="H13" s="3"/>
      <c r="I13" s="6">
        <f t="shared" si="2"/>
        <v>100.01369787351561</v>
      </c>
      <c r="J13" s="6">
        <f t="shared" si="3"/>
        <v>62.413697873515602</v>
      </c>
      <c r="K13" s="6"/>
      <c r="L13" s="6">
        <f t="shared" si="4"/>
        <v>37.6</v>
      </c>
      <c r="M13" s="6">
        <f>ROUND((F13/$B13)*100,1)</f>
        <v>36.6</v>
      </c>
      <c r="N13" s="6">
        <f>ROUNDUP((G13/$B13)*100,1)</f>
        <v>1</v>
      </c>
      <c r="O13" s="3"/>
      <c r="P13" s="3"/>
      <c r="R13" s="3"/>
      <c r="S13" s="2"/>
    </row>
    <row r="14" spans="1:19" ht="10.8" customHeight="1" x14ac:dyDescent="0.2">
      <c r="A14" s="42" t="s">
        <v>4</v>
      </c>
      <c r="B14" s="3">
        <f t="shared" si="0"/>
        <v>3621</v>
      </c>
      <c r="C14" s="3">
        <v>1398</v>
      </c>
      <c r="D14" s="3"/>
      <c r="E14" s="3">
        <f t="shared" si="1"/>
        <v>2223</v>
      </c>
      <c r="F14" s="3">
        <v>2179</v>
      </c>
      <c r="G14" s="3">
        <v>44</v>
      </c>
      <c r="H14" s="3"/>
      <c r="I14" s="6">
        <f t="shared" si="2"/>
        <v>100</v>
      </c>
      <c r="J14" s="6">
        <f t="shared" si="3"/>
        <v>38.608119304059649</v>
      </c>
      <c r="K14" s="6"/>
      <c r="L14" s="6">
        <f t="shared" si="4"/>
        <v>61.391880695940344</v>
      </c>
      <c r="M14" s="6">
        <f t="shared" si="5"/>
        <v>60.176746755040043</v>
      </c>
      <c r="N14" s="6">
        <f t="shared" si="6"/>
        <v>1.2151339409003039</v>
      </c>
      <c r="O14" s="3"/>
      <c r="P14" s="3"/>
      <c r="R14" s="3"/>
      <c r="S14" s="2"/>
    </row>
    <row r="15" spans="1:19" ht="10.8" customHeight="1" x14ac:dyDescent="0.2">
      <c r="A15" s="42" t="s">
        <v>3</v>
      </c>
      <c r="B15" s="3">
        <f t="shared" si="0"/>
        <v>3621</v>
      </c>
      <c r="C15" s="3">
        <v>3268</v>
      </c>
      <c r="D15" s="3"/>
      <c r="E15" s="3">
        <f t="shared" si="1"/>
        <v>353</v>
      </c>
      <c r="F15" s="3">
        <v>335</v>
      </c>
      <c r="G15" s="3">
        <v>18</v>
      </c>
      <c r="H15" s="3"/>
      <c r="I15" s="6">
        <f t="shared" si="2"/>
        <v>99.997100248550126</v>
      </c>
      <c r="J15" s="6">
        <f>ROUNDDOWN((C15/$B15)*100,1)</f>
        <v>90.2</v>
      </c>
      <c r="K15" s="6"/>
      <c r="L15" s="6">
        <f t="shared" si="4"/>
        <v>9.7971002485501248</v>
      </c>
      <c r="M15" s="6">
        <f>ROUND((F15/$B15)*100,1)</f>
        <v>9.3000000000000007</v>
      </c>
      <c r="N15" s="6">
        <f t="shared" si="6"/>
        <v>0.4971002485501243</v>
      </c>
      <c r="O15" s="3"/>
      <c r="P15" s="3"/>
      <c r="R15" s="3"/>
      <c r="S15" s="2"/>
    </row>
    <row r="16" spans="1:19" ht="10.8" customHeight="1" x14ac:dyDescent="0.2">
      <c r="A16" s="42" t="s">
        <v>2</v>
      </c>
      <c r="B16" s="3">
        <f t="shared" si="0"/>
        <v>3621</v>
      </c>
      <c r="C16" s="3">
        <v>1824</v>
      </c>
      <c r="D16" s="3"/>
      <c r="E16" s="3">
        <f t="shared" si="1"/>
        <v>1797</v>
      </c>
      <c r="F16" s="3">
        <v>1771</v>
      </c>
      <c r="G16" s="3">
        <v>26</v>
      </c>
      <c r="H16" s="3"/>
      <c r="I16" s="6">
        <f t="shared" si="2"/>
        <v>100</v>
      </c>
      <c r="J16" s="6">
        <f t="shared" si="3"/>
        <v>50.372825186412598</v>
      </c>
      <c r="K16" s="6"/>
      <c r="L16" s="6">
        <f t="shared" si="4"/>
        <v>49.627174813587409</v>
      </c>
      <c r="M16" s="6">
        <f t="shared" si="5"/>
        <v>48.909141121237226</v>
      </c>
      <c r="N16" s="6">
        <f t="shared" si="6"/>
        <v>0.71803369235017944</v>
      </c>
      <c r="O16" s="3"/>
      <c r="P16" s="3"/>
      <c r="R16" s="3"/>
      <c r="S16" s="2"/>
    </row>
    <row r="17" spans="1:19" ht="10.8" customHeight="1" x14ac:dyDescent="0.2">
      <c r="A17" s="42" t="s">
        <v>1</v>
      </c>
      <c r="B17" s="3">
        <f t="shared" si="0"/>
        <v>3621</v>
      </c>
      <c r="C17" s="3">
        <v>1318</v>
      </c>
      <c r="D17" s="3"/>
      <c r="E17" s="3">
        <f t="shared" si="1"/>
        <v>2303</v>
      </c>
      <c r="F17" s="3">
        <v>2189</v>
      </c>
      <c r="G17" s="3">
        <v>114</v>
      </c>
      <c r="H17" s="3"/>
      <c r="I17" s="6">
        <f t="shared" si="2"/>
        <v>100</v>
      </c>
      <c r="J17" s="6">
        <f t="shared" si="3"/>
        <v>36.398784866059096</v>
      </c>
      <c r="K17" s="6"/>
      <c r="L17" s="6">
        <f t="shared" si="4"/>
        <v>63.601215133940897</v>
      </c>
      <c r="M17" s="6">
        <f t="shared" si="5"/>
        <v>60.452913559790112</v>
      </c>
      <c r="N17" s="6">
        <f t="shared" si="6"/>
        <v>3.1483015741507874</v>
      </c>
      <c r="O17" s="3"/>
      <c r="P17" s="3"/>
      <c r="R17" s="3"/>
      <c r="S17" s="2"/>
    </row>
    <row r="18" spans="1:19" ht="10.8" customHeight="1" x14ac:dyDescent="0.2">
      <c r="A18" s="42" t="s">
        <v>0</v>
      </c>
      <c r="B18" s="3">
        <f t="shared" si="0"/>
        <v>3621</v>
      </c>
      <c r="C18" s="3">
        <v>3069</v>
      </c>
      <c r="D18" s="3"/>
      <c r="E18" s="3">
        <f t="shared" si="1"/>
        <v>552</v>
      </c>
      <c r="F18" s="3">
        <v>547</v>
      </c>
      <c r="G18" s="3">
        <v>5</v>
      </c>
      <c r="H18" s="3"/>
      <c r="I18" s="6">
        <f t="shared" si="2"/>
        <v>100</v>
      </c>
      <c r="J18" s="6">
        <f t="shared" si="3"/>
        <v>84.755592377796191</v>
      </c>
      <c r="K18" s="6"/>
      <c r="L18" s="6">
        <f t="shared" si="4"/>
        <v>15.244407622203811</v>
      </c>
      <c r="M18" s="6">
        <f t="shared" si="5"/>
        <v>15.106324219828776</v>
      </c>
      <c r="N18" s="6">
        <f t="shared" si="6"/>
        <v>0.13808340237503453</v>
      </c>
      <c r="O18" s="3"/>
      <c r="P18" s="3"/>
      <c r="R18" s="3"/>
      <c r="S18" s="2"/>
    </row>
    <row r="19" spans="1:19" ht="10.8" customHeight="1" x14ac:dyDescent="0.2">
      <c r="A19" s="42" t="s">
        <v>19</v>
      </c>
      <c r="B19" s="3">
        <f t="shared" si="0"/>
        <v>3621</v>
      </c>
      <c r="C19" s="3">
        <v>1754</v>
      </c>
      <c r="D19" s="3"/>
      <c r="E19" s="3">
        <f t="shared" si="1"/>
        <v>1867</v>
      </c>
      <c r="F19" s="3">
        <v>1832</v>
      </c>
      <c r="G19" s="3">
        <v>35</v>
      </c>
      <c r="H19" s="3"/>
      <c r="I19" s="6">
        <f t="shared" si="2"/>
        <v>100</v>
      </c>
      <c r="J19" s="6">
        <f t="shared" si="3"/>
        <v>48.439657553162107</v>
      </c>
      <c r="K19" s="6"/>
      <c r="L19" s="6">
        <f t="shared" si="4"/>
        <v>51.560342446837886</v>
      </c>
      <c r="M19" s="6">
        <f t="shared" si="5"/>
        <v>50.593758630212648</v>
      </c>
      <c r="N19" s="6">
        <f t="shared" si="6"/>
        <v>0.96658381662524162</v>
      </c>
      <c r="O19" s="3"/>
      <c r="P19" s="3"/>
      <c r="R19" s="3"/>
      <c r="S19" s="2"/>
    </row>
    <row r="20" spans="1:19" ht="10.8" customHeight="1" x14ac:dyDescent="0.2">
      <c r="A20" s="42" t="s">
        <v>18</v>
      </c>
      <c r="B20" s="3">
        <f t="shared" si="0"/>
        <v>3621</v>
      </c>
      <c r="C20" s="3">
        <v>2187</v>
      </c>
      <c r="D20" s="3"/>
      <c r="E20" s="3">
        <f t="shared" si="1"/>
        <v>1434</v>
      </c>
      <c r="F20" s="3">
        <v>1361</v>
      </c>
      <c r="G20" s="3">
        <v>73</v>
      </c>
      <c r="H20" s="3"/>
      <c r="I20" s="6">
        <f t="shared" si="2"/>
        <v>100</v>
      </c>
      <c r="J20" s="6">
        <f t="shared" si="3"/>
        <v>60.397680198840099</v>
      </c>
      <c r="K20" s="6"/>
      <c r="L20" s="6">
        <f t="shared" si="4"/>
        <v>39.602319801159901</v>
      </c>
      <c r="M20" s="6">
        <f t="shared" si="5"/>
        <v>37.586302126484398</v>
      </c>
      <c r="N20" s="6">
        <f t="shared" si="6"/>
        <v>2.0160176746755041</v>
      </c>
      <c r="O20" s="3"/>
      <c r="P20" s="3"/>
      <c r="R20" s="3"/>
      <c r="S20" s="2"/>
    </row>
    <row r="21" spans="1:19" ht="10.8" customHeight="1" x14ac:dyDescent="0.2">
      <c r="A21" s="42" t="s">
        <v>17</v>
      </c>
      <c r="B21" s="3">
        <f t="shared" si="0"/>
        <v>3621</v>
      </c>
      <c r="C21" s="3">
        <v>3240</v>
      </c>
      <c r="D21" s="3"/>
      <c r="E21" s="3">
        <f t="shared" si="1"/>
        <v>381</v>
      </c>
      <c r="F21" s="3">
        <v>376</v>
      </c>
      <c r="G21" s="3">
        <v>5</v>
      </c>
      <c r="H21" s="3"/>
      <c r="I21" s="6">
        <f t="shared" si="2"/>
        <v>100</v>
      </c>
      <c r="J21" s="6">
        <f t="shared" si="3"/>
        <v>89.478044739022366</v>
      </c>
      <c r="K21" s="6"/>
      <c r="L21" s="6">
        <f t="shared" si="4"/>
        <v>10.521955260977631</v>
      </c>
      <c r="M21" s="6">
        <f t="shared" si="5"/>
        <v>10.383871858602596</v>
      </c>
      <c r="N21" s="6">
        <f t="shared" si="6"/>
        <v>0.13808340237503453</v>
      </c>
      <c r="O21" s="3"/>
      <c r="P21" s="3"/>
      <c r="R21" s="3"/>
      <c r="S21" s="2"/>
    </row>
    <row r="22" spans="1:19" ht="10.8" customHeight="1" x14ac:dyDescent="0.2">
      <c r="A22" s="42" t="s">
        <v>16</v>
      </c>
      <c r="B22" s="3">
        <f t="shared" si="0"/>
        <v>3621</v>
      </c>
      <c r="C22" s="3">
        <v>3194</v>
      </c>
      <c r="D22" s="3"/>
      <c r="E22" s="3">
        <f t="shared" si="1"/>
        <v>427</v>
      </c>
      <c r="F22" s="3">
        <v>419</v>
      </c>
      <c r="G22" s="3">
        <v>8</v>
      </c>
      <c r="H22" s="3"/>
      <c r="I22" s="6">
        <f t="shared" si="2"/>
        <v>100</v>
      </c>
      <c r="J22" s="6">
        <f t="shared" si="3"/>
        <v>88.207677437172052</v>
      </c>
      <c r="K22" s="6"/>
      <c r="L22" s="6">
        <f t="shared" si="4"/>
        <v>11.792322562827948</v>
      </c>
      <c r="M22" s="6">
        <f t="shared" si="5"/>
        <v>11.571389119027893</v>
      </c>
      <c r="N22" s="6">
        <f t="shared" si="6"/>
        <v>0.22093344380005522</v>
      </c>
      <c r="O22" s="3"/>
      <c r="P22" s="3"/>
      <c r="R22" s="3"/>
      <c r="S22" s="2"/>
    </row>
    <row r="23" spans="1:19" ht="10.8" customHeight="1" x14ac:dyDescent="0.2">
      <c r="A23" s="42" t="s">
        <v>15</v>
      </c>
      <c r="B23" s="3">
        <f t="shared" si="0"/>
        <v>3621</v>
      </c>
      <c r="C23" s="3">
        <v>2344</v>
      </c>
      <c r="D23" s="3"/>
      <c r="E23" s="3">
        <f t="shared" si="1"/>
        <v>1277</v>
      </c>
      <c r="F23" s="3">
        <v>1264</v>
      </c>
      <c r="G23" s="3">
        <v>13</v>
      </c>
      <c r="H23" s="3"/>
      <c r="I23" s="6">
        <f t="shared" si="2"/>
        <v>100</v>
      </c>
      <c r="J23" s="6">
        <f t="shared" si="3"/>
        <v>64.73349903341618</v>
      </c>
      <c r="K23" s="6"/>
      <c r="L23" s="6">
        <f t="shared" si="4"/>
        <v>35.266500966583813</v>
      </c>
      <c r="M23" s="6">
        <f t="shared" si="5"/>
        <v>34.907484120408725</v>
      </c>
      <c r="N23" s="6">
        <f t="shared" si="6"/>
        <v>0.35901684617508972</v>
      </c>
      <c r="O23" s="3"/>
      <c r="P23" s="3"/>
      <c r="R23" s="3"/>
      <c r="S23" s="2"/>
    </row>
    <row r="24" spans="1:19" ht="10.8" customHeight="1" x14ac:dyDescent="0.2">
      <c r="A24" s="42" t="s">
        <v>14</v>
      </c>
      <c r="B24" s="3">
        <f t="shared" si="0"/>
        <v>3621</v>
      </c>
      <c r="C24" s="3">
        <v>2904</v>
      </c>
      <c r="D24" s="3"/>
      <c r="E24" s="3">
        <f t="shared" si="1"/>
        <v>717</v>
      </c>
      <c r="F24" s="3">
        <v>710</v>
      </c>
      <c r="G24" s="3">
        <v>7</v>
      </c>
      <c r="H24" s="3"/>
      <c r="I24" s="6">
        <f t="shared" si="2"/>
        <v>100</v>
      </c>
      <c r="J24" s="6">
        <f t="shared" si="3"/>
        <v>80.198840099420053</v>
      </c>
      <c r="K24" s="6"/>
      <c r="L24" s="6">
        <f t="shared" si="4"/>
        <v>19.80115990057995</v>
      </c>
      <c r="M24" s="6">
        <f t="shared" si="5"/>
        <v>19.607843137254903</v>
      </c>
      <c r="N24" s="6">
        <f t="shared" si="6"/>
        <v>0.19331676332504832</v>
      </c>
      <c r="O24" s="3"/>
      <c r="P24" s="3"/>
      <c r="R24" s="3"/>
      <c r="S24" s="2"/>
    </row>
    <row r="25" spans="1:19" x14ac:dyDescent="0.2">
      <c r="B25" s="7"/>
      <c r="C25" s="8"/>
      <c r="D25" s="8"/>
      <c r="E25" s="7"/>
      <c r="I25" s="7"/>
      <c r="J25" s="7"/>
      <c r="K25" s="7"/>
      <c r="L25" s="7"/>
      <c r="M25" s="7"/>
      <c r="N25" s="7"/>
      <c r="R25" s="3"/>
    </row>
    <row r="26" spans="1:19" s="15" customFormat="1" x14ac:dyDescent="0.2">
      <c r="A26" s="15" t="s">
        <v>135</v>
      </c>
      <c r="B26" s="21"/>
      <c r="C26" s="59"/>
      <c r="D26" s="59"/>
      <c r="E26" s="21"/>
      <c r="I26" s="21"/>
      <c r="J26" s="21"/>
      <c r="K26" s="21"/>
      <c r="L26" s="21"/>
      <c r="M26" s="21"/>
      <c r="N26" s="21"/>
      <c r="R26" s="60"/>
    </row>
    <row r="27" spans="1:19" ht="10.8" customHeight="1" x14ac:dyDescent="0.2">
      <c r="A27" s="42" t="s">
        <v>8</v>
      </c>
      <c r="B27" s="3">
        <f t="shared" ref="B27:B34" si="7">SUM(C27:E27)</f>
        <v>18605</v>
      </c>
      <c r="C27" s="3">
        <v>2768</v>
      </c>
      <c r="D27" s="3"/>
      <c r="E27" s="3">
        <f t="shared" ref="E27:E34" si="8">SUM(F27:G27)</f>
        <v>15837</v>
      </c>
      <c r="F27" s="3">
        <v>13743</v>
      </c>
      <c r="G27" s="3">
        <v>2094</v>
      </c>
      <c r="H27" s="3"/>
      <c r="I27" s="6">
        <f t="shared" ref="I27:I34" si="9">SUM(J27,L27)</f>
        <v>100</v>
      </c>
      <c r="J27" s="6">
        <f t="shared" ref="J27:J34" si="10">(C27/$B27)*100</f>
        <v>14.87772104273045</v>
      </c>
      <c r="K27" s="6"/>
      <c r="L27" s="6">
        <f t="shared" ref="L27:L34" si="11">SUM(M27:N27)</f>
        <v>85.122278957269543</v>
      </c>
      <c r="M27" s="6">
        <f t="shared" ref="M27:N34" si="12">(F27/$B27)*100</f>
        <v>73.867239989250194</v>
      </c>
      <c r="N27" s="6">
        <f t="shared" si="12"/>
        <v>11.255038968019351</v>
      </c>
      <c r="R27" s="3"/>
      <c r="S27" s="2"/>
    </row>
    <row r="28" spans="1:19" ht="10.8" customHeight="1" x14ac:dyDescent="0.2">
      <c r="A28" s="42" t="s">
        <v>7</v>
      </c>
      <c r="B28" s="3">
        <f t="shared" si="7"/>
        <v>18605</v>
      </c>
      <c r="C28" s="3">
        <v>208</v>
      </c>
      <c r="D28" s="3"/>
      <c r="E28" s="3">
        <f t="shared" si="8"/>
        <v>18397</v>
      </c>
      <c r="F28" s="3">
        <v>7958</v>
      </c>
      <c r="G28" s="3">
        <v>10439</v>
      </c>
      <c r="H28" s="3"/>
      <c r="I28" s="6">
        <f t="shared" si="9"/>
        <v>100</v>
      </c>
      <c r="J28" s="6">
        <f t="shared" si="10"/>
        <v>1.1179790378930394</v>
      </c>
      <c r="K28" s="6"/>
      <c r="L28" s="6">
        <f t="shared" si="11"/>
        <v>98.882020962106964</v>
      </c>
      <c r="M28" s="6">
        <f t="shared" si="12"/>
        <v>42.773447997850042</v>
      </c>
      <c r="N28" s="6">
        <f t="shared" si="12"/>
        <v>56.108572964256922</v>
      </c>
      <c r="R28" s="3"/>
      <c r="S28" s="2"/>
    </row>
    <row r="29" spans="1:19" ht="10.8" customHeight="1" x14ac:dyDescent="0.2">
      <c r="A29" s="42" t="s">
        <v>6</v>
      </c>
      <c r="B29" s="3">
        <f t="shared" si="7"/>
        <v>18605</v>
      </c>
      <c r="C29" s="3">
        <v>7775</v>
      </c>
      <c r="D29" s="3"/>
      <c r="E29" s="3">
        <f t="shared" si="8"/>
        <v>10830</v>
      </c>
      <c r="F29" s="3">
        <v>9395</v>
      </c>
      <c r="G29" s="3">
        <v>1435</v>
      </c>
      <c r="H29" s="3"/>
      <c r="I29" s="6">
        <f t="shared" si="9"/>
        <v>100</v>
      </c>
      <c r="J29" s="6">
        <f t="shared" si="10"/>
        <v>41.789841440472991</v>
      </c>
      <c r="K29" s="6"/>
      <c r="L29" s="6">
        <f t="shared" si="11"/>
        <v>58.210158559527009</v>
      </c>
      <c r="M29" s="6">
        <f t="shared" si="12"/>
        <v>50.497178177909163</v>
      </c>
      <c r="N29" s="6">
        <f t="shared" si="12"/>
        <v>7.7129803816178439</v>
      </c>
      <c r="R29" s="3"/>
      <c r="S29" s="2"/>
    </row>
    <row r="30" spans="1:19" ht="10.8" customHeight="1" x14ac:dyDescent="0.2">
      <c r="A30" s="42" t="s">
        <v>5</v>
      </c>
      <c r="B30" s="3">
        <f t="shared" si="7"/>
        <v>18605</v>
      </c>
      <c r="C30" s="3">
        <v>15941</v>
      </c>
      <c r="D30" s="3"/>
      <c r="E30" s="3">
        <f t="shared" si="8"/>
        <v>2664</v>
      </c>
      <c r="F30" s="3">
        <v>2485</v>
      </c>
      <c r="G30" s="3">
        <v>179</v>
      </c>
      <c r="H30" s="3"/>
      <c r="I30" s="6">
        <f t="shared" si="9"/>
        <v>99.981268476216059</v>
      </c>
      <c r="J30" s="6">
        <f t="shared" si="10"/>
        <v>85.681268476216061</v>
      </c>
      <c r="K30" s="6"/>
      <c r="L30" s="6">
        <f t="shared" si="11"/>
        <v>14.3</v>
      </c>
      <c r="M30" s="6">
        <f>ROUNDDOWN((F30/$B30)*100,1)</f>
        <v>13.3</v>
      </c>
      <c r="N30" s="6">
        <f>ROUND((G30/$B30)*100,1)</f>
        <v>1</v>
      </c>
      <c r="R30" s="3"/>
      <c r="S30" s="2"/>
    </row>
    <row r="31" spans="1:19" ht="10.8" customHeight="1" x14ac:dyDescent="0.2">
      <c r="A31" s="42" t="s">
        <v>4</v>
      </c>
      <c r="B31" s="3">
        <f t="shared" si="7"/>
        <v>18605</v>
      </c>
      <c r="C31" s="3">
        <v>10859</v>
      </c>
      <c r="D31" s="3"/>
      <c r="E31" s="3">
        <f t="shared" si="8"/>
        <v>7746</v>
      </c>
      <c r="F31" s="3">
        <v>7336</v>
      </c>
      <c r="G31" s="3">
        <v>410</v>
      </c>
      <c r="H31" s="3"/>
      <c r="I31" s="6">
        <f t="shared" si="9"/>
        <v>100</v>
      </c>
      <c r="J31" s="6">
        <f t="shared" si="10"/>
        <v>58.366030636925558</v>
      </c>
      <c r="K31" s="6"/>
      <c r="L31" s="6">
        <f t="shared" si="11"/>
        <v>41.633969363074442</v>
      </c>
      <c r="M31" s="6">
        <f t="shared" si="12"/>
        <v>39.4302606826122</v>
      </c>
      <c r="N31" s="6">
        <f t="shared" si="12"/>
        <v>2.2037086804622414</v>
      </c>
      <c r="R31" s="3"/>
      <c r="S31" s="2"/>
    </row>
    <row r="32" spans="1:19" ht="10.8" customHeight="1" x14ac:dyDescent="0.2">
      <c r="A32" s="42" t="s">
        <v>2</v>
      </c>
      <c r="B32" s="3">
        <f t="shared" si="7"/>
        <v>18605</v>
      </c>
      <c r="C32" s="3">
        <v>3978</v>
      </c>
      <c r="D32" s="3"/>
      <c r="E32" s="3">
        <f t="shared" si="8"/>
        <v>14627</v>
      </c>
      <c r="F32" s="3">
        <v>10858</v>
      </c>
      <c r="G32" s="3">
        <v>3769</v>
      </c>
      <c r="H32" s="3"/>
      <c r="I32" s="6">
        <f t="shared" si="9"/>
        <v>99.957995162590692</v>
      </c>
      <c r="J32" s="6">
        <f>ROUND((C32/$B32)*100,1)</f>
        <v>21.4</v>
      </c>
      <c r="K32" s="6"/>
      <c r="L32" s="6">
        <f t="shared" si="11"/>
        <v>78.5579951625907</v>
      </c>
      <c r="M32" s="6">
        <f>ROUNDDOWN((F32/$B32)*100,1)</f>
        <v>58.3</v>
      </c>
      <c r="N32" s="6">
        <f t="shared" si="12"/>
        <v>20.257995162590699</v>
      </c>
      <c r="R32" s="3"/>
      <c r="S32" s="2"/>
    </row>
    <row r="33" spans="1:19" ht="10.8" customHeight="1" x14ac:dyDescent="0.2">
      <c r="A33" s="42" t="s">
        <v>1</v>
      </c>
      <c r="B33" s="3">
        <f t="shared" si="7"/>
        <v>18605</v>
      </c>
      <c r="C33" s="3">
        <v>3926</v>
      </c>
      <c r="D33" s="3"/>
      <c r="E33" s="3">
        <f t="shared" si="8"/>
        <v>14679</v>
      </c>
      <c r="F33" s="3">
        <v>11553</v>
      </c>
      <c r="G33" s="3">
        <v>3126</v>
      </c>
      <c r="H33" s="3"/>
      <c r="I33" s="6">
        <f t="shared" si="9"/>
        <v>100</v>
      </c>
      <c r="J33" s="6">
        <f t="shared" si="10"/>
        <v>21.101854340231121</v>
      </c>
      <c r="K33" s="6"/>
      <c r="L33" s="6">
        <f t="shared" si="11"/>
        <v>78.898145659768886</v>
      </c>
      <c r="M33" s="6">
        <f t="shared" si="12"/>
        <v>62.096210696049447</v>
      </c>
      <c r="N33" s="6">
        <f t="shared" si="12"/>
        <v>16.801934963719432</v>
      </c>
      <c r="R33" s="3"/>
      <c r="S33" s="2"/>
    </row>
    <row r="34" spans="1:19" ht="10.8" customHeight="1" x14ac:dyDescent="0.2">
      <c r="A34" s="42" t="s">
        <v>0</v>
      </c>
      <c r="B34" s="3">
        <f t="shared" si="7"/>
        <v>18605</v>
      </c>
      <c r="C34" s="3">
        <v>15921</v>
      </c>
      <c r="D34" s="3"/>
      <c r="E34" s="3">
        <f t="shared" si="8"/>
        <v>2684</v>
      </c>
      <c r="F34" s="3">
        <v>2516</v>
      </c>
      <c r="G34" s="3">
        <v>168</v>
      </c>
      <c r="H34" s="3"/>
      <c r="I34" s="6">
        <f t="shared" si="9"/>
        <v>100.00000000000001</v>
      </c>
      <c r="J34" s="6">
        <f t="shared" si="10"/>
        <v>85.573770491803288</v>
      </c>
      <c r="K34" s="6"/>
      <c r="L34" s="6">
        <f t="shared" si="11"/>
        <v>14.426229508196721</v>
      </c>
      <c r="M34" s="6">
        <f t="shared" si="12"/>
        <v>13.523246439129267</v>
      </c>
      <c r="N34" s="6">
        <f t="shared" si="12"/>
        <v>0.90298306906745496</v>
      </c>
      <c r="R34" s="3"/>
      <c r="S34" s="2"/>
    </row>
    <row r="35" spans="1:19" x14ac:dyDescent="0.2">
      <c r="B35" s="7"/>
      <c r="C35" s="8"/>
      <c r="D35" s="8"/>
      <c r="E35" s="7"/>
      <c r="I35" s="7"/>
      <c r="J35" s="7"/>
      <c r="K35" s="7"/>
      <c r="L35" s="7"/>
      <c r="M35" s="7"/>
      <c r="N35" s="7"/>
      <c r="R35" s="3"/>
    </row>
    <row r="36" spans="1:19" x14ac:dyDescent="0.2">
      <c r="A36" s="15" t="s">
        <v>136</v>
      </c>
      <c r="B36" s="7"/>
      <c r="C36" s="8"/>
      <c r="D36" s="8"/>
      <c r="E36" s="7"/>
      <c r="I36" s="7"/>
      <c r="J36" s="7"/>
      <c r="K36" s="7"/>
      <c r="L36" s="7"/>
      <c r="M36" s="7"/>
      <c r="N36" s="7"/>
      <c r="R36" s="3"/>
    </row>
    <row r="37" spans="1:19" ht="10.8" customHeight="1" x14ac:dyDescent="0.2">
      <c r="A37" s="42" t="s">
        <v>8</v>
      </c>
      <c r="B37" s="3">
        <f t="shared" ref="B37:B46" si="13">SUM(C37:E37)</f>
        <v>1609</v>
      </c>
      <c r="C37" s="3">
        <v>201</v>
      </c>
      <c r="D37" s="3"/>
      <c r="E37" s="3">
        <f t="shared" ref="E37:E46" si="14">SUM(F37:G37)</f>
        <v>1408</v>
      </c>
      <c r="F37" s="3">
        <v>1277</v>
      </c>
      <c r="G37" s="3">
        <v>131</v>
      </c>
      <c r="H37" s="3"/>
      <c r="I37" s="6">
        <f t="shared" ref="I37:I46" si="15">SUM(J37,L37)</f>
        <v>100</v>
      </c>
      <c r="J37" s="6">
        <f t="shared" ref="J37:J46" si="16">(C37/$B37)*100</f>
        <v>12.492231199502797</v>
      </c>
      <c r="K37" s="6"/>
      <c r="L37" s="6">
        <f t="shared" ref="L37:L46" si="17">SUM(M37:N37)</f>
        <v>87.507768800497203</v>
      </c>
      <c r="M37" s="6">
        <f t="shared" ref="M37:M46" si="18">(F37/$B37)*100</f>
        <v>79.36606587942822</v>
      </c>
      <c r="N37" s="6">
        <f t="shared" ref="N37:N46" si="19">(G37/$B37)*100</f>
        <v>8.1417029210689869</v>
      </c>
      <c r="P37" s="2"/>
      <c r="R37" s="3"/>
      <c r="S37" s="2"/>
    </row>
    <row r="38" spans="1:19" ht="10.8" customHeight="1" x14ac:dyDescent="0.2">
      <c r="A38" s="42" t="s">
        <v>7</v>
      </c>
      <c r="B38" s="3">
        <f t="shared" si="13"/>
        <v>1609</v>
      </c>
      <c r="C38" s="3">
        <v>23</v>
      </c>
      <c r="D38" s="3"/>
      <c r="E38" s="3">
        <f t="shared" si="14"/>
        <v>1586</v>
      </c>
      <c r="F38" s="3">
        <v>1340</v>
      </c>
      <c r="G38" s="3">
        <v>246</v>
      </c>
      <c r="H38" s="3"/>
      <c r="I38" s="6">
        <f t="shared" si="15"/>
        <v>100.00000000000001</v>
      </c>
      <c r="J38" s="6">
        <f t="shared" si="16"/>
        <v>1.4294592914853945</v>
      </c>
      <c r="K38" s="6"/>
      <c r="L38" s="6">
        <f t="shared" si="17"/>
        <v>98.570540708514613</v>
      </c>
      <c r="M38" s="6">
        <f t="shared" si="18"/>
        <v>83.281541330018655</v>
      </c>
      <c r="N38" s="6">
        <f t="shared" si="19"/>
        <v>15.28899937849596</v>
      </c>
      <c r="P38" s="2"/>
      <c r="R38" s="3"/>
      <c r="S38" s="2"/>
    </row>
    <row r="39" spans="1:19" ht="10.8" customHeight="1" x14ac:dyDescent="0.2">
      <c r="A39" s="42" t="s">
        <v>6</v>
      </c>
      <c r="B39" s="3">
        <f t="shared" si="13"/>
        <v>1609</v>
      </c>
      <c r="C39" s="3">
        <v>431</v>
      </c>
      <c r="D39" s="3"/>
      <c r="E39" s="3">
        <f t="shared" si="14"/>
        <v>1178</v>
      </c>
      <c r="F39" s="3">
        <v>1135</v>
      </c>
      <c r="G39" s="3">
        <v>43</v>
      </c>
      <c r="H39" s="3"/>
      <c r="I39" s="6">
        <f t="shared" si="15"/>
        <v>100</v>
      </c>
      <c r="J39" s="6">
        <f t="shared" si="16"/>
        <v>26.786824114356744</v>
      </c>
      <c r="K39" s="6"/>
      <c r="L39" s="6">
        <f t="shared" si="17"/>
        <v>73.213175885643253</v>
      </c>
      <c r="M39" s="6">
        <f t="shared" si="18"/>
        <v>70.540708514605342</v>
      </c>
      <c r="N39" s="6">
        <f t="shared" si="19"/>
        <v>2.6724673710379117</v>
      </c>
      <c r="P39" s="2"/>
      <c r="R39" s="3"/>
      <c r="S39" s="2"/>
    </row>
    <row r="40" spans="1:19" ht="10.8" customHeight="1" x14ac:dyDescent="0.2">
      <c r="A40" s="42" t="s">
        <v>5</v>
      </c>
      <c r="B40" s="3">
        <f t="shared" si="13"/>
        <v>1609</v>
      </c>
      <c r="C40" s="3">
        <v>808</v>
      </c>
      <c r="D40" s="3"/>
      <c r="E40" s="3">
        <f t="shared" si="14"/>
        <v>801</v>
      </c>
      <c r="F40" s="3">
        <v>770</v>
      </c>
      <c r="G40" s="3">
        <v>31</v>
      </c>
      <c r="H40" s="3"/>
      <c r="I40" s="6">
        <f t="shared" si="15"/>
        <v>100</v>
      </c>
      <c r="J40" s="6">
        <f t="shared" si="16"/>
        <v>50.217526413921689</v>
      </c>
      <c r="K40" s="6"/>
      <c r="L40" s="6">
        <f t="shared" si="17"/>
        <v>49.782473586078311</v>
      </c>
      <c r="M40" s="6">
        <f t="shared" si="18"/>
        <v>47.855811062771906</v>
      </c>
      <c r="N40" s="6">
        <f t="shared" si="19"/>
        <v>1.9266625233064014</v>
      </c>
      <c r="P40" s="2"/>
      <c r="R40" s="3"/>
      <c r="S40" s="2"/>
    </row>
    <row r="41" spans="1:19" ht="10.8" customHeight="1" x14ac:dyDescent="0.2">
      <c r="A41" s="42" t="s">
        <v>4</v>
      </c>
      <c r="B41" s="3">
        <f t="shared" si="13"/>
        <v>1609</v>
      </c>
      <c r="C41" s="3">
        <v>573</v>
      </c>
      <c r="D41" s="3"/>
      <c r="E41" s="3">
        <f t="shared" si="14"/>
        <v>1036</v>
      </c>
      <c r="F41" s="3">
        <v>1030</v>
      </c>
      <c r="G41" s="3">
        <v>6</v>
      </c>
      <c r="H41" s="3"/>
      <c r="I41" s="6">
        <f t="shared" si="15"/>
        <v>100</v>
      </c>
      <c r="J41" s="6">
        <f t="shared" si="16"/>
        <v>35.612181479179618</v>
      </c>
      <c r="K41" s="6"/>
      <c r="L41" s="6">
        <f t="shared" si="17"/>
        <v>64.387818520820389</v>
      </c>
      <c r="M41" s="6">
        <f t="shared" si="18"/>
        <v>64.014916096954636</v>
      </c>
      <c r="N41" s="6">
        <f t="shared" si="19"/>
        <v>0.37290242386575512</v>
      </c>
      <c r="P41" s="2"/>
      <c r="R41" s="3"/>
      <c r="S41" s="2"/>
    </row>
    <row r="42" spans="1:19" ht="10.8" customHeight="1" x14ac:dyDescent="0.2">
      <c r="A42" s="42" t="s">
        <v>3</v>
      </c>
      <c r="B42" s="3">
        <f t="shared" si="13"/>
        <v>1609</v>
      </c>
      <c r="C42" s="3">
        <v>579</v>
      </c>
      <c r="D42" s="3"/>
      <c r="E42" s="3">
        <f t="shared" si="14"/>
        <v>1030</v>
      </c>
      <c r="F42" s="3">
        <v>968</v>
      </c>
      <c r="G42" s="3">
        <v>62</v>
      </c>
      <c r="H42" s="3"/>
      <c r="I42" s="6">
        <f t="shared" si="15"/>
        <v>99.985083903045364</v>
      </c>
      <c r="J42" s="6">
        <f t="shared" si="16"/>
        <v>35.985083903045364</v>
      </c>
      <c r="K42" s="6"/>
      <c r="L42" s="6">
        <f t="shared" si="17"/>
        <v>64</v>
      </c>
      <c r="M42" s="6">
        <f>ROUND((F42/$B42)*100,1)</f>
        <v>60.2</v>
      </c>
      <c r="N42" s="6">
        <f>ROUNDDOWN((G42/$B42)*100,1)</f>
        <v>3.8</v>
      </c>
      <c r="P42" s="2"/>
      <c r="R42" s="3"/>
      <c r="S42" s="2"/>
    </row>
    <row r="43" spans="1:19" ht="10.8" customHeight="1" x14ac:dyDescent="0.2">
      <c r="A43" s="42" t="s">
        <v>2</v>
      </c>
      <c r="B43" s="3">
        <f t="shared" si="13"/>
        <v>1609</v>
      </c>
      <c r="C43" s="3">
        <v>803</v>
      </c>
      <c r="D43" s="3"/>
      <c r="E43" s="3">
        <f t="shared" si="14"/>
        <v>806</v>
      </c>
      <c r="F43" s="3">
        <v>777</v>
      </c>
      <c r="G43" s="3">
        <v>29</v>
      </c>
      <c r="H43" s="3"/>
      <c r="I43" s="6">
        <f t="shared" si="15"/>
        <v>100</v>
      </c>
      <c r="J43" s="6">
        <f t="shared" si="16"/>
        <v>49.906774394033562</v>
      </c>
      <c r="K43" s="6"/>
      <c r="L43" s="6">
        <f t="shared" si="17"/>
        <v>50.093225605966431</v>
      </c>
      <c r="M43" s="6">
        <f t="shared" si="18"/>
        <v>48.290863890615285</v>
      </c>
      <c r="N43" s="6">
        <f t="shared" si="19"/>
        <v>1.8023617153511498</v>
      </c>
      <c r="P43" s="2"/>
      <c r="R43" s="3"/>
      <c r="S43" s="2"/>
    </row>
    <row r="44" spans="1:19" ht="10.8" customHeight="1" x14ac:dyDescent="0.2">
      <c r="A44" s="42" t="s">
        <v>1</v>
      </c>
      <c r="B44" s="3">
        <f t="shared" si="13"/>
        <v>1609</v>
      </c>
      <c r="C44" s="3">
        <v>200</v>
      </c>
      <c r="D44" s="3"/>
      <c r="E44" s="3">
        <f t="shared" si="14"/>
        <v>1409</v>
      </c>
      <c r="F44" s="3">
        <v>1226</v>
      </c>
      <c r="G44" s="3">
        <v>183</v>
      </c>
      <c r="H44" s="3"/>
      <c r="I44" s="6">
        <f t="shared" si="15"/>
        <v>99.999999999999986</v>
      </c>
      <c r="J44" s="6">
        <f t="shared" si="16"/>
        <v>12.430080795525171</v>
      </c>
      <c r="K44" s="6"/>
      <c r="L44" s="6">
        <f t="shared" si="17"/>
        <v>87.569919204474814</v>
      </c>
      <c r="M44" s="6">
        <f t="shared" si="18"/>
        <v>76.196395276569291</v>
      </c>
      <c r="N44" s="6">
        <f t="shared" si="19"/>
        <v>11.373523927905531</v>
      </c>
      <c r="P44" s="2"/>
      <c r="R44" s="3"/>
      <c r="S44" s="2"/>
    </row>
    <row r="45" spans="1:19" ht="10.8" customHeight="1" x14ac:dyDescent="0.2">
      <c r="A45" s="42" t="s">
        <v>0</v>
      </c>
      <c r="B45" s="3">
        <f t="shared" si="13"/>
        <v>1609</v>
      </c>
      <c r="C45" s="3">
        <v>1429</v>
      </c>
      <c r="D45" s="3"/>
      <c r="E45" s="3">
        <f t="shared" si="14"/>
        <v>180</v>
      </c>
      <c r="F45" s="3">
        <v>178</v>
      </c>
      <c r="G45" s="3">
        <v>2</v>
      </c>
      <c r="H45" s="3"/>
      <c r="I45" s="6">
        <f t="shared" si="15"/>
        <v>99.999999999999986</v>
      </c>
      <c r="J45" s="6">
        <f t="shared" si="16"/>
        <v>88.812927284027339</v>
      </c>
      <c r="K45" s="6"/>
      <c r="L45" s="6">
        <f t="shared" si="17"/>
        <v>11.187072715972652</v>
      </c>
      <c r="M45" s="6">
        <f t="shared" si="18"/>
        <v>11.062771908017401</v>
      </c>
      <c r="N45" s="6">
        <f t="shared" si="19"/>
        <v>0.1243008079552517</v>
      </c>
      <c r="P45" s="2"/>
      <c r="R45" s="3"/>
      <c r="S45" s="2"/>
    </row>
    <row r="46" spans="1:19" ht="10.8" customHeight="1" x14ac:dyDescent="0.2">
      <c r="A46" s="42" t="s">
        <v>13</v>
      </c>
      <c r="B46" s="3">
        <f t="shared" si="13"/>
        <v>1609</v>
      </c>
      <c r="C46" s="3">
        <v>714</v>
      </c>
      <c r="D46" s="3"/>
      <c r="E46" s="3">
        <f t="shared" si="14"/>
        <v>895</v>
      </c>
      <c r="F46" s="3">
        <v>780</v>
      </c>
      <c r="G46" s="3">
        <v>115</v>
      </c>
      <c r="H46" s="3"/>
      <c r="I46" s="6">
        <f t="shared" si="15"/>
        <v>100</v>
      </c>
      <c r="J46" s="6">
        <f t="shared" si="16"/>
        <v>44.375388440024857</v>
      </c>
      <c r="K46" s="6"/>
      <c r="L46" s="6">
        <f t="shared" si="17"/>
        <v>55.624611559975143</v>
      </c>
      <c r="M46" s="6">
        <f t="shared" si="18"/>
        <v>48.477315102548168</v>
      </c>
      <c r="N46" s="6">
        <f t="shared" si="19"/>
        <v>7.1472964574269726</v>
      </c>
      <c r="P46" s="2"/>
      <c r="R46" s="3"/>
      <c r="S46" s="2"/>
    </row>
    <row r="47" spans="1:19" x14ac:dyDescent="0.2">
      <c r="B47" s="7"/>
      <c r="C47" s="8"/>
      <c r="D47" s="8"/>
      <c r="E47" s="7"/>
      <c r="I47" s="7"/>
      <c r="J47" s="7"/>
      <c r="K47" s="7"/>
      <c r="L47" s="7"/>
      <c r="M47" s="7"/>
      <c r="N47" s="7"/>
      <c r="R47" s="3"/>
    </row>
    <row r="48" spans="1:19" x14ac:dyDescent="0.2">
      <c r="A48" s="15" t="s">
        <v>21</v>
      </c>
      <c r="B48" s="7"/>
      <c r="C48" s="8"/>
      <c r="D48" s="8"/>
      <c r="E48" s="7"/>
      <c r="I48" s="7"/>
      <c r="J48" s="7"/>
      <c r="K48" s="7"/>
      <c r="L48" s="7"/>
      <c r="M48" s="7"/>
      <c r="N48" s="7"/>
      <c r="R48" s="3"/>
    </row>
    <row r="49" spans="1:19" ht="10.8" customHeight="1" x14ac:dyDescent="0.2">
      <c r="A49" s="42" t="s">
        <v>8</v>
      </c>
      <c r="B49" s="3">
        <f t="shared" ref="B49:B57" si="20">SUM(C49:E49)</f>
        <v>10219</v>
      </c>
      <c r="C49" s="3">
        <v>461</v>
      </c>
      <c r="D49" s="3"/>
      <c r="E49" s="3">
        <f t="shared" ref="E49:E57" si="21">SUM(F49:G49)</f>
        <v>9758</v>
      </c>
      <c r="F49" s="3">
        <v>8343</v>
      </c>
      <c r="G49" s="3">
        <v>1415</v>
      </c>
      <c r="H49" s="3"/>
      <c r="I49" s="6">
        <f t="shared" ref="I49:I57" si="22">SUM(J49,L49)</f>
        <v>100.04203933848713</v>
      </c>
      <c r="J49" s="6">
        <f>ROUND((C49/$B49)*100,1)</f>
        <v>4.5</v>
      </c>
      <c r="K49" s="6"/>
      <c r="L49" s="6">
        <f t="shared" ref="L49:L57" si="23">SUM(M49:N49)</f>
        <v>95.542039338487129</v>
      </c>
      <c r="M49" s="6">
        <f t="shared" ref="M49:M57" si="24">(F49/$B49)*100</f>
        <v>81.642039338487123</v>
      </c>
      <c r="N49" s="6">
        <f>ROUNDUP((G49/$B49)*100,1)</f>
        <v>13.9</v>
      </c>
      <c r="R49" s="3"/>
      <c r="S49" s="2"/>
    </row>
    <row r="50" spans="1:19" ht="10.8" customHeight="1" x14ac:dyDescent="0.2">
      <c r="A50" s="42" t="s">
        <v>7</v>
      </c>
      <c r="B50" s="3">
        <f t="shared" si="20"/>
        <v>10219</v>
      </c>
      <c r="C50" s="3">
        <v>185</v>
      </c>
      <c r="D50" s="3"/>
      <c r="E50" s="3">
        <f t="shared" si="21"/>
        <v>10034</v>
      </c>
      <c r="F50" s="3">
        <v>8195</v>
      </c>
      <c r="G50" s="3">
        <v>1839</v>
      </c>
      <c r="H50" s="3"/>
      <c r="I50" s="6">
        <f t="shared" si="22"/>
        <v>100</v>
      </c>
      <c r="J50" s="6">
        <f t="shared" ref="J50:J57" si="25">(C50/$B50)*100</f>
        <v>1.8103532635287209</v>
      </c>
      <c r="K50" s="6"/>
      <c r="L50" s="6">
        <f t="shared" si="23"/>
        <v>98.189646736471275</v>
      </c>
      <c r="M50" s="6">
        <f t="shared" si="24"/>
        <v>80.193756727664152</v>
      </c>
      <c r="N50" s="6">
        <f t="shared" ref="N50:N57" si="26">(G50/$B50)*100</f>
        <v>17.995890008807123</v>
      </c>
      <c r="R50" s="3"/>
      <c r="S50" s="2"/>
    </row>
    <row r="51" spans="1:19" ht="10.8" customHeight="1" x14ac:dyDescent="0.2">
      <c r="A51" s="42" t="s">
        <v>6</v>
      </c>
      <c r="B51" s="3">
        <f t="shared" si="20"/>
        <v>10219</v>
      </c>
      <c r="C51" s="3">
        <v>3995</v>
      </c>
      <c r="D51" s="3"/>
      <c r="E51" s="3">
        <f t="shared" si="21"/>
        <v>6224</v>
      </c>
      <c r="F51" s="3">
        <v>5672</v>
      </c>
      <c r="G51" s="3">
        <v>552</v>
      </c>
      <c r="H51" s="3"/>
      <c r="I51" s="6">
        <f t="shared" si="22"/>
        <v>100</v>
      </c>
      <c r="J51" s="6">
        <f t="shared" si="25"/>
        <v>39.093844798904001</v>
      </c>
      <c r="K51" s="6"/>
      <c r="L51" s="6">
        <f t="shared" si="23"/>
        <v>60.906155201095991</v>
      </c>
      <c r="M51" s="6">
        <f t="shared" si="24"/>
        <v>55.504452490458945</v>
      </c>
      <c r="N51" s="6">
        <f t="shared" si="26"/>
        <v>5.4017027106370481</v>
      </c>
      <c r="R51" s="3"/>
      <c r="S51" s="2"/>
    </row>
    <row r="52" spans="1:19" ht="10.8" customHeight="1" x14ac:dyDescent="0.2">
      <c r="A52" s="42" t="s">
        <v>5</v>
      </c>
      <c r="B52" s="3">
        <f t="shared" si="20"/>
        <v>10219</v>
      </c>
      <c r="C52" s="3">
        <v>6059</v>
      </c>
      <c r="D52" s="3"/>
      <c r="E52" s="3">
        <f t="shared" si="21"/>
        <v>4160</v>
      </c>
      <c r="F52" s="3">
        <v>3758</v>
      </c>
      <c r="G52" s="3">
        <v>402</v>
      </c>
      <c r="H52" s="3"/>
      <c r="I52" s="6">
        <f t="shared" si="22"/>
        <v>100</v>
      </c>
      <c r="J52" s="6">
        <f t="shared" si="25"/>
        <v>59.291515803894704</v>
      </c>
      <c r="K52" s="6"/>
      <c r="L52" s="6">
        <f t="shared" si="23"/>
        <v>40.708484196105296</v>
      </c>
      <c r="M52" s="6">
        <f t="shared" si="24"/>
        <v>36.774635482923969</v>
      </c>
      <c r="N52" s="6">
        <f t="shared" si="26"/>
        <v>3.9338487131813289</v>
      </c>
      <c r="R52" s="3"/>
      <c r="S52" s="2"/>
    </row>
    <row r="53" spans="1:19" ht="10.8" customHeight="1" x14ac:dyDescent="0.2">
      <c r="A53" s="42" t="s">
        <v>4</v>
      </c>
      <c r="B53" s="3">
        <f t="shared" si="20"/>
        <v>10219</v>
      </c>
      <c r="C53" s="3">
        <v>3002</v>
      </c>
      <c r="D53" s="3"/>
      <c r="E53" s="3">
        <f t="shared" si="21"/>
        <v>7217</v>
      </c>
      <c r="F53" s="3">
        <v>6457</v>
      </c>
      <c r="G53" s="3">
        <v>760</v>
      </c>
      <c r="H53" s="3"/>
      <c r="I53" s="6">
        <f t="shared" si="22"/>
        <v>100</v>
      </c>
      <c r="J53" s="6">
        <f t="shared" si="25"/>
        <v>29.376651335747141</v>
      </c>
      <c r="K53" s="6"/>
      <c r="L53" s="6">
        <f t="shared" si="23"/>
        <v>70.623348664252859</v>
      </c>
      <c r="M53" s="6">
        <f t="shared" si="24"/>
        <v>63.186221743810542</v>
      </c>
      <c r="N53" s="6">
        <f t="shared" si="26"/>
        <v>7.4371269204423136</v>
      </c>
      <c r="R53" s="3"/>
      <c r="S53" s="2"/>
    </row>
    <row r="54" spans="1:19" ht="10.8" customHeight="1" x14ac:dyDescent="0.2">
      <c r="A54" s="42" t="s">
        <v>3</v>
      </c>
      <c r="B54" s="3">
        <f t="shared" si="20"/>
        <v>10219</v>
      </c>
      <c r="C54" s="3">
        <v>5082</v>
      </c>
      <c r="D54" s="3"/>
      <c r="E54" s="3">
        <f t="shared" si="21"/>
        <v>5137</v>
      </c>
      <c r="F54" s="3">
        <v>4621</v>
      </c>
      <c r="G54" s="3">
        <v>516</v>
      </c>
      <c r="H54" s="3"/>
      <c r="I54" s="6">
        <f t="shared" si="22"/>
        <v>100.03089343379979</v>
      </c>
      <c r="J54" s="6">
        <f t="shared" si="25"/>
        <v>49.730893433799785</v>
      </c>
      <c r="K54" s="6"/>
      <c r="L54" s="6">
        <f t="shared" si="23"/>
        <v>50.300000000000004</v>
      </c>
      <c r="M54" s="6">
        <f>ROUND((F54/$B54)*100,1)</f>
        <v>45.2</v>
      </c>
      <c r="N54" s="6">
        <f>ROUNDUP((G54/$B54)*100,1)</f>
        <v>5.0999999999999996</v>
      </c>
      <c r="R54" s="3"/>
      <c r="S54" s="2"/>
    </row>
    <row r="55" spans="1:19" ht="10.8" customHeight="1" x14ac:dyDescent="0.2">
      <c r="A55" s="42" t="s">
        <v>2</v>
      </c>
      <c r="B55" s="3">
        <f t="shared" si="20"/>
        <v>10219</v>
      </c>
      <c r="C55" s="3">
        <v>4889</v>
      </c>
      <c r="D55" s="3"/>
      <c r="E55" s="3">
        <f t="shared" si="21"/>
        <v>5330</v>
      </c>
      <c r="F55" s="3">
        <v>4915</v>
      </c>
      <c r="G55" s="3">
        <v>415</v>
      </c>
      <c r="H55" s="3"/>
      <c r="I55" s="6">
        <f t="shared" si="22"/>
        <v>100</v>
      </c>
      <c r="J55" s="6">
        <f t="shared" si="25"/>
        <v>47.842254623740097</v>
      </c>
      <c r="K55" s="6"/>
      <c r="L55" s="6">
        <f t="shared" si="23"/>
        <v>52.157745376259911</v>
      </c>
      <c r="M55" s="6">
        <f t="shared" si="24"/>
        <v>48.09668264996575</v>
      </c>
      <c r="N55" s="6">
        <f t="shared" si="26"/>
        <v>4.0610627262941579</v>
      </c>
      <c r="R55" s="3"/>
      <c r="S55" s="2"/>
    </row>
    <row r="56" spans="1:19" ht="10.8" customHeight="1" x14ac:dyDescent="0.2">
      <c r="A56" s="42" t="s">
        <v>1</v>
      </c>
      <c r="B56" s="3">
        <f t="shared" si="20"/>
        <v>10219</v>
      </c>
      <c r="C56" s="3">
        <v>1592</v>
      </c>
      <c r="D56" s="3"/>
      <c r="E56" s="3">
        <f t="shared" si="21"/>
        <v>8627</v>
      </c>
      <c r="F56" s="3">
        <v>7979</v>
      </c>
      <c r="G56" s="3">
        <v>648</v>
      </c>
      <c r="H56" s="3"/>
      <c r="I56" s="6">
        <f t="shared" si="22"/>
        <v>99.999999999999986</v>
      </c>
      <c r="J56" s="6">
        <f t="shared" si="25"/>
        <v>15.57882375966337</v>
      </c>
      <c r="K56" s="6"/>
      <c r="L56" s="6">
        <f t="shared" si="23"/>
        <v>84.421176240336621</v>
      </c>
      <c r="M56" s="6">
        <f t="shared" si="24"/>
        <v>78.080046971327917</v>
      </c>
      <c r="N56" s="6">
        <f t="shared" si="26"/>
        <v>6.3411292690087091</v>
      </c>
      <c r="R56" s="3"/>
      <c r="S56" s="2"/>
    </row>
    <row r="57" spans="1:19" ht="10.8" customHeight="1" x14ac:dyDescent="0.2">
      <c r="A57" s="42" t="s">
        <v>0</v>
      </c>
      <c r="B57" s="3">
        <f t="shared" si="20"/>
        <v>10219</v>
      </c>
      <c r="C57" s="3">
        <v>7050</v>
      </c>
      <c r="D57" s="3"/>
      <c r="E57" s="3">
        <f t="shared" si="21"/>
        <v>3169</v>
      </c>
      <c r="F57" s="3">
        <v>2955</v>
      </c>
      <c r="G57" s="3">
        <v>214</v>
      </c>
      <c r="H57" s="3"/>
      <c r="I57" s="6">
        <f t="shared" si="22"/>
        <v>100</v>
      </c>
      <c r="J57" s="6">
        <f t="shared" si="25"/>
        <v>68.989137880418824</v>
      </c>
      <c r="K57" s="6"/>
      <c r="L57" s="6">
        <f t="shared" si="23"/>
        <v>31.010862119581169</v>
      </c>
      <c r="M57" s="6">
        <f t="shared" si="24"/>
        <v>28.916723749877676</v>
      </c>
      <c r="N57" s="6">
        <f t="shared" si="26"/>
        <v>2.0941383697034932</v>
      </c>
      <c r="R57" s="3"/>
      <c r="S57" s="2"/>
    </row>
    <row r="58" spans="1:19" ht="10.8" thickBot="1" x14ac:dyDescent="0.25">
      <c r="A58" s="5"/>
      <c r="B58" s="5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R58" s="3"/>
      <c r="S58" s="2"/>
    </row>
    <row r="59" spans="1:19" x14ac:dyDescent="0.2">
      <c r="R59" s="3"/>
      <c r="S59" s="2"/>
    </row>
    <row r="60" spans="1:19" ht="25.2" customHeight="1" x14ac:dyDescent="0.2">
      <c r="A60" s="81" t="s">
        <v>43</v>
      </c>
      <c r="B60" s="81"/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13"/>
      <c r="P60" s="13"/>
      <c r="Q60" s="13"/>
    </row>
    <row r="61" spans="1:19" x14ac:dyDescent="0.2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13"/>
      <c r="P61" s="13"/>
      <c r="Q61" s="13"/>
    </row>
    <row r="62" spans="1:19" x14ac:dyDescent="0.2">
      <c r="R62" s="3"/>
      <c r="S62" s="2"/>
    </row>
  </sheetData>
  <mergeCells count="13">
    <mergeCell ref="A2:N2"/>
    <mergeCell ref="A60:N60"/>
    <mergeCell ref="A1:N1"/>
    <mergeCell ref="A3:N3"/>
    <mergeCell ref="A5:A7"/>
    <mergeCell ref="B5:G5"/>
    <mergeCell ref="I5:N5"/>
    <mergeCell ref="B6:B7"/>
    <mergeCell ref="C6:C7"/>
    <mergeCell ref="E6:G6"/>
    <mergeCell ref="I6:I7"/>
    <mergeCell ref="J6:J7"/>
    <mergeCell ref="L6:N6"/>
  </mergeCells>
  <printOptions horizontalCentered="1"/>
  <pageMargins left="0.39370078740157483" right="0.39370078740157483" top="0.39370078740157483" bottom="0.39370078740157483" header="0.31496062992125984" footer="0.31496062992125984"/>
  <pageSetup scale="94" fitToHeight="0" orientation="portrait" r:id="rId1"/>
  <ignoredErrors>
    <ignoredError sqref="J15:N57 M14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P131"/>
  <sheetViews>
    <sheetView workbookViewId="0">
      <selection sqref="A1:N1"/>
    </sheetView>
  </sheetViews>
  <sheetFormatPr baseColWidth="10" defaultRowHeight="10.199999999999999" x14ac:dyDescent="0.2"/>
  <cols>
    <col min="1" max="1" width="28.44140625" style="1" bestFit="1" customWidth="1"/>
    <col min="2" max="2" width="9.21875" style="1" customWidth="1"/>
    <col min="3" max="3" width="8.109375" style="1" customWidth="1"/>
    <col min="4" max="4" width="1.109375" style="1" customWidth="1"/>
    <col min="5" max="5" width="6.5546875" style="1" customWidth="1"/>
    <col min="6" max="7" width="7.6640625" style="1" customWidth="1"/>
    <col min="8" max="8" width="1.77734375" style="1" customWidth="1"/>
    <col min="9" max="9" width="9.21875" style="1" customWidth="1"/>
    <col min="10" max="10" width="8.109375" style="1" customWidth="1"/>
    <col min="11" max="11" width="1.109375" style="1" customWidth="1"/>
    <col min="12" max="12" width="6.5546875" style="1" customWidth="1"/>
    <col min="13" max="14" width="7.6640625" style="1" customWidth="1"/>
    <col min="15" max="15" width="6.5546875" style="1" customWidth="1"/>
    <col min="16" max="16384" width="11.5546875" style="1"/>
  </cols>
  <sheetData>
    <row r="1" spans="1:16" ht="13.8" x14ac:dyDescent="0.2">
      <c r="A1" s="82" t="s">
        <v>145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</row>
    <row r="2" spans="1:16" ht="13.8" x14ac:dyDescent="0.2">
      <c r="A2" s="82" t="s">
        <v>108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</row>
    <row r="3" spans="1:16" ht="33.6" customHeight="1" x14ac:dyDescent="0.2">
      <c r="A3" s="82" t="s">
        <v>162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</row>
    <row r="4" spans="1:16" ht="10.8" thickBot="1" x14ac:dyDescent="0.2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</row>
    <row r="5" spans="1:16" s="11" customFormat="1" ht="14.4" customHeight="1" x14ac:dyDescent="0.3">
      <c r="A5" s="95" t="s">
        <v>107</v>
      </c>
      <c r="B5" s="85" t="s">
        <v>11</v>
      </c>
      <c r="C5" s="85"/>
      <c r="D5" s="85"/>
      <c r="E5" s="85"/>
      <c r="F5" s="85"/>
      <c r="G5" s="85"/>
      <c r="H5" s="57"/>
      <c r="I5" s="85" t="s">
        <v>10</v>
      </c>
      <c r="J5" s="85"/>
      <c r="K5" s="85"/>
      <c r="L5" s="85"/>
      <c r="M5" s="85"/>
      <c r="N5" s="85"/>
    </row>
    <row r="6" spans="1:16" s="11" customFormat="1" ht="14.4" customHeight="1" x14ac:dyDescent="0.3">
      <c r="A6" s="92"/>
      <c r="B6" s="93" t="s">
        <v>52</v>
      </c>
      <c r="C6" s="93" t="s">
        <v>31</v>
      </c>
      <c r="D6" s="49"/>
      <c r="E6" s="94" t="s">
        <v>32</v>
      </c>
      <c r="F6" s="94"/>
      <c r="G6" s="94"/>
      <c r="H6" s="57"/>
      <c r="I6" s="93" t="s">
        <v>52</v>
      </c>
      <c r="J6" s="93" t="s">
        <v>31</v>
      </c>
      <c r="K6" s="49"/>
      <c r="L6" s="94" t="s">
        <v>32</v>
      </c>
      <c r="M6" s="94"/>
      <c r="N6" s="94"/>
    </row>
    <row r="7" spans="1:16" s="11" customFormat="1" ht="31.2" customHeight="1" x14ac:dyDescent="0.3">
      <c r="A7" s="87"/>
      <c r="B7" s="84"/>
      <c r="C7" s="84"/>
      <c r="D7" s="47"/>
      <c r="E7" s="48" t="s">
        <v>9</v>
      </c>
      <c r="F7" s="47" t="s">
        <v>47</v>
      </c>
      <c r="G7" s="47" t="s">
        <v>48</v>
      </c>
      <c r="H7" s="58"/>
      <c r="I7" s="84"/>
      <c r="J7" s="84"/>
      <c r="K7" s="47"/>
      <c r="L7" s="48" t="s">
        <v>9</v>
      </c>
      <c r="M7" s="47" t="s">
        <v>47</v>
      </c>
      <c r="N7" s="47" t="s">
        <v>48</v>
      </c>
      <c r="P7" s="9"/>
    </row>
    <row r="8" spans="1:16" x14ac:dyDescent="0.2">
      <c r="B8" s="7"/>
      <c r="C8" s="8"/>
      <c r="D8" s="8"/>
      <c r="E8" s="7"/>
      <c r="I8" s="7"/>
      <c r="J8" s="7"/>
      <c r="K8" s="7"/>
      <c r="L8" s="7"/>
      <c r="M8" s="7"/>
      <c r="N8" s="7"/>
    </row>
    <row r="9" spans="1:16" s="15" customFormat="1" x14ac:dyDescent="0.2">
      <c r="A9" s="51" t="s">
        <v>149</v>
      </c>
      <c r="B9" s="21"/>
      <c r="C9" s="59"/>
      <c r="D9" s="59"/>
      <c r="E9" s="21"/>
      <c r="I9" s="21"/>
      <c r="J9" s="21"/>
      <c r="K9" s="21"/>
      <c r="L9" s="21"/>
      <c r="M9" s="21"/>
      <c r="N9" s="21"/>
    </row>
    <row r="10" spans="1:16" ht="10.8" customHeight="1" x14ac:dyDescent="0.2">
      <c r="A10" s="42" t="s">
        <v>8</v>
      </c>
      <c r="B10" s="3">
        <f t="shared" ref="B10:B24" si="0">SUM(C10:E10)</f>
        <v>511</v>
      </c>
      <c r="C10" s="3">
        <v>109</v>
      </c>
      <c r="D10" s="3"/>
      <c r="E10" s="3">
        <f t="shared" ref="E10:E24" si="1">SUM(F10:G10)</f>
        <v>402</v>
      </c>
      <c r="F10" s="3">
        <v>386</v>
      </c>
      <c r="G10" s="3">
        <v>16</v>
      </c>
      <c r="H10" s="3"/>
      <c r="I10" s="6">
        <f t="shared" ref="I10" si="2">SUM(J10,L10)</f>
        <v>100</v>
      </c>
      <c r="J10" s="6">
        <f t="shared" ref="J10" si="3">(C10/$B10)*100</f>
        <v>21.330724070450096</v>
      </c>
      <c r="K10" s="6"/>
      <c r="L10" s="6">
        <f t="shared" ref="L10" si="4">SUM(M10:N10)</f>
        <v>78.669275929549897</v>
      </c>
      <c r="M10" s="6">
        <f t="shared" ref="M10:N10" si="5">(F10/$B10)*100</f>
        <v>75.538160469667318</v>
      </c>
      <c r="N10" s="6">
        <f t="shared" si="5"/>
        <v>3.131115459882583</v>
      </c>
      <c r="O10" s="3"/>
      <c r="P10" s="2"/>
    </row>
    <row r="11" spans="1:16" ht="10.8" customHeight="1" x14ac:dyDescent="0.2">
      <c r="A11" s="42" t="s">
        <v>7</v>
      </c>
      <c r="B11" s="3">
        <f t="shared" si="0"/>
        <v>511</v>
      </c>
      <c r="C11" s="3">
        <v>12</v>
      </c>
      <c r="D11" s="3"/>
      <c r="E11" s="3">
        <f t="shared" si="1"/>
        <v>499</v>
      </c>
      <c r="F11" s="3">
        <v>464</v>
      </c>
      <c r="G11" s="3">
        <v>35</v>
      </c>
      <c r="H11" s="3"/>
      <c r="I11" s="6">
        <f t="shared" ref="I11:I24" si="6">SUM(J11,L11)</f>
        <v>100</v>
      </c>
      <c r="J11" s="6">
        <f t="shared" ref="J11:J24" si="7">(C11/$B11)*100</f>
        <v>2.3483365949119372</v>
      </c>
      <c r="K11" s="6"/>
      <c r="L11" s="6">
        <f t="shared" ref="L11:L24" si="8">SUM(M11:N11)</f>
        <v>97.651663405088058</v>
      </c>
      <c r="M11" s="6">
        <f t="shared" ref="M11:M24" si="9">(F11/$B11)*100</f>
        <v>90.802348336594903</v>
      </c>
      <c r="N11" s="6">
        <f t="shared" ref="N11:N24" si="10">(G11/$B11)*100</f>
        <v>6.8493150684931505</v>
      </c>
      <c r="O11" s="3"/>
      <c r="P11" s="2"/>
    </row>
    <row r="12" spans="1:16" ht="10.8" customHeight="1" x14ac:dyDescent="0.2">
      <c r="A12" s="42" t="s">
        <v>6</v>
      </c>
      <c r="B12" s="3">
        <f t="shared" si="0"/>
        <v>511</v>
      </c>
      <c r="C12" s="3">
        <v>422</v>
      </c>
      <c r="D12" s="3"/>
      <c r="E12" s="3">
        <f t="shared" si="1"/>
        <v>89</v>
      </c>
      <c r="F12" s="3">
        <v>88</v>
      </c>
      <c r="G12" s="3">
        <v>1</v>
      </c>
      <c r="H12" s="3"/>
      <c r="I12" s="6">
        <f t="shared" si="6"/>
        <v>100</v>
      </c>
      <c r="J12" s="6">
        <f t="shared" si="7"/>
        <v>82.583170254403129</v>
      </c>
      <c r="K12" s="6"/>
      <c r="L12" s="6">
        <f t="shared" si="8"/>
        <v>17.416829745596871</v>
      </c>
      <c r="M12" s="6">
        <f t="shared" si="9"/>
        <v>17.221135029354208</v>
      </c>
      <c r="N12" s="6">
        <f t="shared" si="10"/>
        <v>0.19569471624266144</v>
      </c>
      <c r="O12" s="3"/>
      <c r="P12" s="2"/>
    </row>
    <row r="13" spans="1:16" ht="10.8" customHeight="1" x14ac:dyDescent="0.2">
      <c r="A13" s="42" t="s">
        <v>5</v>
      </c>
      <c r="B13" s="3">
        <f t="shared" si="0"/>
        <v>511</v>
      </c>
      <c r="C13" s="3">
        <v>328</v>
      </c>
      <c r="D13" s="3"/>
      <c r="E13" s="3">
        <f t="shared" si="1"/>
        <v>183</v>
      </c>
      <c r="F13" s="3">
        <v>182</v>
      </c>
      <c r="G13" s="3">
        <v>1</v>
      </c>
      <c r="H13" s="3"/>
      <c r="I13" s="6">
        <f t="shared" si="6"/>
        <v>100</v>
      </c>
      <c r="J13" s="6">
        <f t="shared" si="7"/>
        <v>64.18786692759295</v>
      </c>
      <c r="K13" s="6"/>
      <c r="L13" s="6">
        <f t="shared" si="8"/>
        <v>35.812133072407043</v>
      </c>
      <c r="M13" s="6">
        <f t="shared" si="9"/>
        <v>35.61643835616438</v>
      </c>
      <c r="N13" s="6">
        <f t="shared" si="10"/>
        <v>0.19569471624266144</v>
      </c>
      <c r="O13" s="3"/>
      <c r="P13" s="2"/>
    </row>
    <row r="14" spans="1:16" ht="10.8" customHeight="1" x14ac:dyDescent="0.2">
      <c r="A14" s="42" t="s">
        <v>4</v>
      </c>
      <c r="B14" s="3">
        <f t="shared" si="0"/>
        <v>511</v>
      </c>
      <c r="C14" s="3">
        <v>198</v>
      </c>
      <c r="D14" s="3"/>
      <c r="E14" s="3">
        <f t="shared" si="1"/>
        <v>313</v>
      </c>
      <c r="F14" s="3">
        <v>312</v>
      </c>
      <c r="G14" s="3">
        <v>1</v>
      </c>
      <c r="H14" s="3"/>
      <c r="I14" s="6">
        <f t="shared" si="6"/>
        <v>100</v>
      </c>
      <c r="J14" s="6">
        <f t="shared" si="7"/>
        <v>38.747553816046967</v>
      </c>
      <c r="K14" s="6"/>
      <c r="L14" s="6">
        <f t="shared" si="8"/>
        <v>61.252446183953033</v>
      </c>
      <c r="M14" s="6">
        <f t="shared" si="9"/>
        <v>61.05675146771037</v>
      </c>
      <c r="N14" s="6">
        <f t="shared" si="10"/>
        <v>0.19569471624266144</v>
      </c>
      <c r="O14" s="3"/>
      <c r="P14" s="2"/>
    </row>
    <row r="15" spans="1:16" ht="10.8" customHeight="1" x14ac:dyDescent="0.2">
      <c r="A15" s="42" t="s">
        <v>3</v>
      </c>
      <c r="B15" s="3">
        <f t="shared" si="0"/>
        <v>511</v>
      </c>
      <c r="C15" s="3">
        <v>495</v>
      </c>
      <c r="D15" s="3"/>
      <c r="E15" s="3">
        <f t="shared" si="1"/>
        <v>16</v>
      </c>
      <c r="F15" s="3">
        <v>16</v>
      </c>
      <c r="G15" s="3">
        <v>0</v>
      </c>
      <c r="H15" s="3"/>
      <c r="I15" s="6">
        <f t="shared" si="6"/>
        <v>100</v>
      </c>
      <c r="J15" s="6">
        <f t="shared" si="7"/>
        <v>96.868884540117421</v>
      </c>
      <c r="K15" s="6"/>
      <c r="L15" s="6">
        <f t="shared" si="8"/>
        <v>3.131115459882583</v>
      </c>
      <c r="M15" s="6">
        <f t="shared" si="9"/>
        <v>3.131115459882583</v>
      </c>
      <c r="N15" s="6">
        <f t="shared" si="10"/>
        <v>0</v>
      </c>
      <c r="O15" s="3"/>
      <c r="P15" s="2"/>
    </row>
    <row r="16" spans="1:16" ht="10.8" customHeight="1" x14ac:dyDescent="0.2">
      <c r="A16" s="42" t="s">
        <v>2</v>
      </c>
      <c r="B16" s="3">
        <f t="shared" si="0"/>
        <v>511</v>
      </c>
      <c r="C16" s="3">
        <v>245</v>
      </c>
      <c r="D16" s="3"/>
      <c r="E16" s="3">
        <f t="shared" si="1"/>
        <v>266</v>
      </c>
      <c r="F16" s="3">
        <v>262</v>
      </c>
      <c r="G16" s="3">
        <v>4</v>
      </c>
      <c r="H16" s="3"/>
      <c r="I16" s="6">
        <f t="shared" si="6"/>
        <v>100</v>
      </c>
      <c r="J16" s="6">
        <f t="shared" si="7"/>
        <v>47.945205479452049</v>
      </c>
      <c r="K16" s="6"/>
      <c r="L16" s="6">
        <f t="shared" si="8"/>
        <v>52.054794520547944</v>
      </c>
      <c r="M16" s="6">
        <f t="shared" si="9"/>
        <v>51.272015655577299</v>
      </c>
      <c r="N16" s="6">
        <f t="shared" si="10"/>
        <v>0.78277886497064575</v>
      </c>
      <c r="O16" s="3"/>
      <c r="P16" s="2"/>
    </row>
    <row r="17" spans="1:16" ht="10.8" customHeight="1" x14ac:dyDescent="0.2">
      <c r="A17" s="42" t="s">
        <v>1</v>
      </c>
      <c r="B17" s="3">
        <f t="shared" si="0"/>
        <v>511</v>
      </c>
      <c r="C17" s="3">
        <v>181</v>
      </c>
      <c r="D17" s="3"/>
      <c r="E17" s="3">
        <f t="shared" si="1"/>
        <v>330</v>
      </c>
      <c r="F17" s="3">
        <v>325</v>
      </c>
      <c r="G17" s="3">
        <v>5</v>
      </c>
      <c r="H17" s="3"/>
      <c r="I17" s="6">
        <f t="shared" si="6"/>
        <v>100</v>
      </c>
      <c r="J17" s="6">
        <f t="shared" si="7"/>
        <v>35.420743639921717</v>
      </c>
      <c r="K17" s="6"/>
      <c r="L17" s="6">
        <f t="shared" si="8"/>
        <v>64.579256360078276</v>
      </c>
      <c r="M17" s="6">
        <f t="shared" si="9"/>
        <v>63.600782778864975</v>
      </c>
      <c r="N17" s="6">
        <f t="shared" si="10"/>
        <v>0.97847358121330719</v>
      </c>
      <c r="O17" s="3"/>
      <c r="P17" s="2"/>
    </row>
    <row r="18" spans="1:16" ht="10.8" customHeight="1" x14ac:dyDescent="0.2">
      <c r="A18" s="42" t="s">
        <v>0</v>
      </c>
      <c r="B18" s="3">
        <f t="shared" si="0"/>
        <v>511</v>
      </c>
      <c r="C18" s="3">
        <v>372</v>
      </c>
      <c r="D18" s="3"/>
      <c r="E18" s="3">
        <f t="shared" si="1"/>
        <v>139</v>
      </c>
      <c r="F18" s="3">
        <v>139</v>
      </c>
      <c r="G18" s="3">
        <v>0</v>
      </c>
      <c r="H18" s="3"/>
      <c r="I18" s="6">
        <f t="shared" si="6"/>
        <v>99.999999999999986</v>
      </c>
      <c r="J18" s="6">
        <f t="shared" si="7"/>
        <v>72.79843444227005</v>
      </c>
      <c r="K18" s="6"/>
      <c r="L18" s="6">
        <f t="shared" si="8"/>
        <v>27.201565557729939</v>
      </c>
      <c r="M18" s="6">
        <f t="shared" si="9"/>
        <v>27.201565557729939</v>
      </c>
      <c r="N18" s="6">
        <f t="shared" si="10"/>
        <v>0</v>
      </c>
      <c r="O18" s="3"/>
      <c r="P18" s="2"/>
    </row>
    <row r="19" spans="1:16" ht="10.8" customHeight="1" x14ac:dyDescent="0.2">
      <c r="A19" s="43" t="s">
        <v>19</v>
      </c>
      <c r="B19" s="3">
        <f t="shared" si="0"/>
        <v>511</v>
      </c>
      <c r="C19" s="3">
        <v>179</v>
      </c>
      <c r="D19" s="3"/>
      <c r="E19" s="3">
        <f t="shared" si="1"/>
        <v>332</v>
      </c>
      <c r="F19" s="3">
        <v>329</v>
      </c>
      <c r="G19" s="3">
        <v>3</v>
      </c>
      <c r="H19" s="3"/>
      <c r="I19" s="6">
        <f t="shared" si="6"/>
        <v>100</v>
      </c>
      <c r="J19" s="6">
        <f t="shared" si="7"/>
        <v>35.029354207436398</v>
      </c>
      <c r="K19" s="6"/>
      <c r="L19" s="6">
        <f t="shared" si="8"/>
        <v>64.970645792563602</v>
      </c>
      <c r="M19" s="6">
        <f t="shared" si="9"/>
        <v>64.38356164383562</v>
      </c>
      <c r="N19" s="6">
        <f t="shared" si="10"/>
        <v>0.58708414872798431</v>
      </c>
      <c r="O19" s="3"/>
      <c r="P19" s="2"/>
    </row>
    <row r="20" spans="1:16" ht="10.8" customHeight="1" x14ac:dyDescent="0.2">
      <c r="A20" s="43" t="s">
        <v>18</v>
      </c>
      <c r="B20" s="3">
        <f t="shared" si="0"/>
        <v>511</v>
      </c>
      <c r="C20" s="3">
        <v>204</v>
      </c>
      <c r="D20" s="3"/>
      <c r="E20" s="3">
        <f t="shared" si="1"/>
        <v>307</v>
      </c>
      <c r="F20" s="3">
        <v>299</v>
      </c>
      <c r="G20" s="3">
        <v>8</v>
      </c>
      <c r="H20" s="3"/>
      <c r="I20" s="6">
        <f t="shared" si="6"/>
        <v>100</v>
      </c>
      <c r="J20" s="6">
        <f t="shared" si="7"/>
        <v>39.921722113502931</v>
      </c>
      <c r="K20" s="6"/>
      <c r="L20" s="6">
        <f t="shared" si="8"/>
        <v>60.078277886497062</v>
      </c>
      <c r="M20" s="6">
        <f t="shared" si="9"/>
        <v>58.512720156555773</v>
      </c>
      <c r="N20" s="6">
        <f t="shared" si="10"/>
        <v>1.5655577299412915</v>
      </c>
      <c r="O20" s="3"/>
      <c r="P20" s="2"/>
    </row>
    <row r="21" spans="1:16" ht="10.8" customHeight="1" x14ac:dyDescent="0.2">
      <c r="A21" s="43" t="s">
        <v>17</v>
      </c>
      <c r="B21" s="3">
        <f t="shared" si="0"/>
        <v>511</v>
      </c>
      <c r="C21" s="3">
        <v>493</v>
      </c>
      <c r="D21" s="3"/>
      <c r="E21" s="3">
        <f t="shared" si="1"/>
        <v>18</v>
      </c>
      <c r="F21" s="3">
        <v>18</v>
      </c>
      <c r="G21" s="3">
        <v>0</v>
      </c>
      <c r="H21" s="3"/>
      <c r="I21" s="6">
        <f t="shared" si="6"/>
        <v>100</v>
      </c>
      <c r="J21" s="6">
        <f t="shared" si="7"/>
        <v>96.477495107632095</v>
      </c>
      <c r="K21" s="6"/>
      <c r="L21" s="6">
        <f t="shared" si="8"/>
        <v>3.5225048923679059</v>
      </c>
      <c r="M21" s="6">
        <f t="shared" si="9"/>
        <v>3.5225048923679059</v>
      </c>
      <c r="N21" s="6">
        <f t="shared" si="10"/>
        <v>0</v>
      </c>
      <c r="O21" s="3"/>
      <c r="P21" s="2"/>
    </row>
    <row r="22" spans="1:16" ht="10.8" customHeight="1" x14ac:dyDescent="0.2">
      <c r="A22" s="43" t="s">
        <v>16</v>
      </c>
      <c r="B22" s="3">
        <f t="shared" si="0"/>
        <v>511</v>
      </c>
      <c r="C22" s="3">
        <v>494</v>
      </c>
      <c r="D22" s="3"/>
      <c r="E22" s="3">
        <f t="shared" si="1"/>
        <v>17</v>
      </c>
      <c r="F22" s="3">
        <v>17</v>
      </c>
      <c r="G22" s="3">
        <v>0</v>
      </c>
      <c r="H22" s="3"/>
      <c r="I22" s="6">
        <f t="shared" si="6"/>
        <v>100</v>
      </c>
      <c r="J22" s="6">
        <f t="shared" si="7"/>
        <v>96.67318982387475</v>
      </c>
      <c r="K22" s="6"/>
      <c r="L22" s="6">
        <f t="shared" si="8"/>
        <v>3.3268101761252442</v>
      </c>
      <c r="M22" s="6">
        <f t="shared" si="9"/>
        <v>3.3268101761252442</v>
      </c>
      <c r="N22" s="6">
        <f t="shared" si="10"/>
        <v>0</v>
      </c>
      <c r="O22" s="3"/>
      <c r="P22" s="2"/>
    </row>
    <row r="23" spans="1:16" ht="10.8" customHeight="1" x14ac:dyDescent="0.2">
      <c r="A23" s="43" t="s">
        <v>15</v>
      </c>
      <c r="B23" s="3">
        <f t="shared" si="0"/>
        <v>511</v>
      </c>
      <c r="C23" s="3">
        <v>389</v>
      </c>
      <c r="D23" s="3"/>
      <c r="E23" s="3">
        <f t="shared" si="1"/>
        <v>122</v>
      </c>
      <c r="F23" s="3">
        <v>121</v>
      </c>
      <c r="G23" s="3">
        <v>1</v>
      </c>
      <c r="H23" s="3"/>
      <c r="I23" s="6">
        <f t="shared" si="6"/>
        <v>100</v>
      </c>
      <c r="J23" s="6">
        <f t="shared" si="7"/>
        <v>76.1252446183953</v>
      </c>
      <c r="K23" s="6"/>
      <c r="L23" s="6">
        <f t="shared" si="8"/>
        <v>23.874755381604697</v>
      </c>
      <c r="M23" s="6">
        <f t="shared" si="9"/>
        <v>23.679060665362034</v>
      </c>
      <c r="N23" s="6">
        <f t="shared" si="10"/>
        <v>0.19569471624266144</v>
      </c>
      <c r="O23" s="3"/>
      <c r="P23" s="2"/>
    </row>
    <row r="24" spans="1:16" ht="10.8" customHeight="1" x14ac:dyDescent="0.2">
      <c r="A24" s="43" t="s">
        <v>14</v>
      </c>
      <c r="B24" s="3">
        <f t="shared" si="0"/>
        <v>511</v>
      </c>
      <c r="C24" s="3">
        <v>389</v>
      </c>
      <c r="D24" s="3"/>
      <c r="E24" s="3">
        <f t="shared" si="1"/>
        <v>122</v>
      </c>
      <c r="F24" s="3">
        <v>122</v>
      </c>
      <c r="G24" s="3">
        <v>0</v>
      </c>
      <c r="H24" s="3"/>
      <c r="I24" s="6">
        <f t="shared" si="6"/>
        <v>100</v>
      </c>
      <c r="J24" s="6">
        <f t="shared" si="7"/>
        <v>76.1252446183953</v>
      </c>
      <c r="K24" s="6"/>
      <c r="L24" s="6">
        <f t="shared" si="8"/>
        <v>23.874755381604697</v>
      </c>
      <c r="M24" s="6">
        <f t="shared" si="9"/>
        <v>23.874755381604697</v>
      </c>
      <c r="N24" s="6">
        <f t="shared" si="10"/>
        <v>0</v>
      </c>
      <c r="O24" s="3"/>
      <c r="P24" s="2"/>
    </row>
    <row r="25" spans="1:16" x14ac:dyDescent="0.2">
      <c r="B25" s="18"/>
      <c r="C25" s="79"/>
      <c r="D25" s="79"/>
      <c r="E25" s="18"/>
      <c r="F25" s="3"/>
      <c r="G25" s="3"/>
      <c r="I25" s="7"/>
      <c r="J25" s="7"/>
      <c r="K25" s="7"/>
      <c r="L25" s="7"/>
      <c r="M25" s="7"/>
      <c r="N25" s="7"/>
    </row>
    <row r="26" spans="1:16" s="15" customFormat="1" x14ac:dyDescent="0.2">
      <c r="A26" s="51" t="s">
        <v>150</v>
      </c>
      <c r="B26" s="20"/>
      <c r="C26" s="80"/>
      <c r="D26" s="80"/>
      <c r="E26" s="20"/>
      <c r="F26" s="60"/>
      <c r="G26" s="60"/>
      <c r="I26" s="21"/>
      <c r="J26" s="21"/>
      <c r="K26" s="21"/>
      <c r="L26" s="21"/>
      <c r="M26" s="21"/>
      <c r="N26" s="21"/>
    </row>
    <row r="27" spans="1:16" ht="10.8" customHeight="1" x14ac:dyDescent="0.2">
      <c r="A27" s="42" t="s">
        <v>8</v>
      </c>
      <c r="B27" s="3">
        <f t="shared" ref="B27:B41" si="11">SUM(C27:E27)</f>
        <v>549</v>
      </c>
      <c r="C27" s="3">
        <v>67</v>
      </c>
      <c r="D27" s="3"/>
      <c r="E27" s="3">
        <f t="shared" ref="E27:E41" si="12">SUM(F27:G27)</f>
        <v>482</v>
      </c>
      <c r="F27" s="3">
        <v>382</v>
      </c>
      <c r="G27" s="3">
        <v>100</v>
      </c>
      <c r="H27" s="3"/>
      <c r="I27" s="6">
        <f t="shared" ref="I27:I41" si="13">SUM(J27,L27)</f>
        <v>100</v>
      </c>
      <c r="J27" s="6">
        <f t="shared" ref="J27:J41" si="14">(C27/$B27)*100</f>
        <v>12.2040072859745</v>
      </c>
      <c r="K27" s="6"/>
      <c r="L27" s="6">
        <f t="shared" ref="L27:L41" si="15">SUM(M27:N27)</f>
        <v>87.795992714025502</v>
      </c>
      <c r="M27" s="6">
        <f t="shared" ref="M27:M41" si="16">(F27/$B27)*100</f>
        <v>69.581056466302371</v>
      </c>
      <c r="N27" s="6">
        <f t="shared" ref="N27:N41" si="17">(G27/$B27)*100</f>
        <v>18.214936247723131</v>
      </c>
      <c r="O27" s="3"/>
      <c r="P27" s="2"/>
    </row>
    <row r="28" spans="1:16" ht="10.8" customHeight="1" x14ac:dyDescent="0.2">
      <c r="A28" s="42" t="s">
        <v>7</v>
      </c>
      <c r="B28" s="3">
        <f t="shared" si="11"/>
        <v>549</v>
      </c>
      <c r="C28" s="3">
        <v>12</v>
      </c>
      <c r="D28" s="3"/>
      <c r="E28" s="3">
        <f t="shared" si="12"/>
        <v>537</v>
      </c>
      <c r="F28" s="3">
        <v>420</v>
      </c>
      <c r="G28" s="3">
        <v>117</v>
      </c>
      <c r="H28" s="3"/>
      <c r="I28" s="6">
        <f t="shared" si="13"/>
        <v>100</v>
      </c>
      <c r="J28" s="6">
        <f t="shared" si="14"/>
        <v>2.1857923497267762</v>
      </c>
      <c r="K28" s="6"/>
      <c r="L28" s="6">
        <f t="shared" si="15"/>
        <v>97.814207650273218</v>
      </c>
      <c r="M28" s="6">
        <f t="shared" si="16"/>
        <v>76.502732240437155</v>
      </c>
      <c r="N28" s="6">
        <f t="shared" si="17"/>
        <v>21.311475409836063</v>
      </c>
      <c r="O28" s="3"/>
      <c r="P28" s="2"/>
    </row>
    <row r="29" spans="1:16" ht="10.8" customHeight="1" x14ac:dyDescent="0.2">
      <c r="A29" s="42" t="s">
        <v>6</v>
      </c>
      <c r="B29" s="3">
        <f t="shared" si="11"/>
        <v>549</v>
      </c>
      <c r="C29" s="3">
        <v>426</v>
      </c>
      <c r="D29" s="3"/>
      <c r="E29" s="3">
        <f t="shared" si="12"/>
        <v>123</v>
      </c>
      <c r="F29" s="3">
        <v>112</v>
      </c>
      <c r="G29" s="3">
        <v>11</v>
      </c>
      <c r="H29" s="3"/>
      <c r="I29" s="6">
        <f t="shared" si="13"/>
        <v>100</v>
      </c>
      <c r="J29" s="6">
        <f t="shared" si="14"/>
        <v>77.595628415300538</v>
      </c>
      <c r="K29" s="6"/>
      <c r="L29" s="6">
        <f t="shared" si="15"/>
        <v>22.404371584699454</v>
      </c>
      <c r="M29" s="6">
        <f t="shared" si="16"/>
        <v>20.400728597449909</v>
      </c>
      <c r="N29" s="6">
        <f t="shared" si="17"/>
        <v>2.0036429872495445</v>
      </c>
      <c r="O29" s="3"/>
      <c r="P29" s="2"/>
    </row>
    <row r="30" spans="1:16" ht="10.8" customHeight="1" x14ac:dyDescent="0.2">
      <c r="A30" s="42" t="s">
        <v>5</v>
      </c>
      <c r="B30" s="3">
        <f t="shared" si="11"/>
        <v>549</v>
      </c>
      <c r="C30" s="3">
        <v>293</v>
      </c>
      <c r="D30" s="3"/>
      <c r="E30" s="3">
        <f t="shared" si="12"/>
        <v>256</v>
      </c>
      <c r="F30" s="3">
        <v>238</v>
      </c>
      <c r="G30" s="3">
        <v>18</v>
      </c>
      <c r="H30" s="3"/>
      <c r="I30" s="6">
        <f t="shared" si="13"/>
        <v>100</v>
      </c>
      <c r="J30" s="6">
        <f t="shared" si="14"/>
        <v>53.369763205828782</v>
      </c>
      <c r="K30" s="6"/>
      <c r="L30" s="6">
        <f t="shared" si="15"/>
        <v>46.630236794171225</v>
      </c>
      <c r="M30" s="6">
        <f t="shared" si="16"/>
        <v>43.351548269581059</v>
      </c>
      <c r="N30" s="6">
        <f t="shared" si="17"/>
        <v>3.278688524590164</v>
      </c>
      <c r="O30" s="3"/>
      <c r="P30" s="2"/>
    </row>
    <row r="31" spans="1:16" ht="10.8" customHeight="1" x14ac:dyDescent="0.2">
      <c r="A31" s="42" t="s">
        <v>4</v>
      </c>
      <c r="B31" s="3">
        <f t="shared" si="11"/>
        <v>549</v>
      </c>
      <c r="C31" s="3">
        <v>287</v>
      </c>
      <c r="D31" s="3"/>
      <c r="E31" s="3">
        <f t="shared" si="12"/>
        <v>262</v>
      </c>
      <c r="F31" s="3">
        <v>246</v>
      </c>
      <c r="G31" s="3">
        <v>16</v>
      </c>
      <c r="H31" s="3"/>
      <c r="I31" s="6">
        <f t="shared" si="13"/>
        <v>100</v>
      </c>
      <c r="J31" s="6">
        <f t="shared" si="14"/>
        <v>52.276867030965391</v>
      </c>
      <c r="K31" s="6"/>
      <c r="L31" s="6">
        <f t="shared" si="15"/>
        <v>47.723132969034609</v>
      </c>
      <c r="M31" s="6">
        <f t="shared" si="16"/>
        <v>44.808743169398909</v>
      </c>
      <c r="N31" s="6">
        <f t="shared" si="17"/>
        <v>2.9143897996357011</v>
      </c>
      <c r="O31" s="3"/>
      <c r="P31" s="2"/>
    </row>
    <row r="32" spans="1:16" ht="10.8" customHeight="1" x14ac:dyDescent="0.2">
      <c r="A32" s="42" t="s">
        <v>3</v>
      </c>
      <c r="B32" s="3">
        <f t="shared" si="11"/>
        <v>549</v>
      </c>
      <c r="C32" s="3">
        <v>344</v>
      </c>
      <c r="D32" s="3"/>
      <c r="E32" s="3">
        <f t="shared" si="12"/>
        <v>205</v>
      </c>
      <c r="F32" s="3">
        <v>188</v>
      </c>
      <c r="G32" s="3">
        <v>17</v>
      </c>
      <c r="H32" s="3"/>
      <c r="I32" s="6">
        <f t="shared" si="13"/>
        <v>100</v>
      </c>
      <c r="J32" s="6">
        <f t="shared" si="14"/>
        <v>62.659380692167574</v>
      </c>
      <c r="K32" s="6"/>
      <c r="L32" s="6">
        <f t="shared" si="15"/>
        <v>37.340619307832426</v>
      </c>
      <c r="M32" s="6">
        <f t="shared" si="16"/>
        <v>34.244080145719494</v>
      </c>
      <c r="N32" s="6">
        <f t="shared" si="17"/>
        <v>3.0965391621129328</v>
      </c>
      <c r="O32" s="3"/>
      <c r="P32" s="2"/>
    </row>
    <row r="33" spans="1:16" ht="10.8" customHeight="1" x14ac:dyDescent="0.2">
      <c r="A33" s="42" t="s">
        <v>2</v>
      </c>
      <c r="B33" s="3">
        <f t="shared" si="11"/>
        <v>549</v>
      </c>
      <c r="C33" s="3">
        <v>264</v>
      </c>
      <c r="D33" s="3"/>
      <c r="E33" s="3">
        <f t="shared" si="12"/>
        <v>285</v>
      </c>
      <c r="F33" s="3">
        <v>279</v>
      </c>
      <c r="G33" s="3">
        <v>6</v>
      </c>
      <c r="H33" s="3"/>
      <c r="I33" s="6">
        <f t="shared" si="13"/>
        <v>100</v>
      </c>
      <c r="J33" s="6">
        <f t="shared" si="14"/>
        <v>48.087431693989068</v>
      </c>
      <c r="K33" s="6"/>
      <c r="L33" s="6">
        <f t="shared" si="15"/>
        <v>51.912568306010932</v>
      </c>
      <c r="M33" s="6">
        <f t="shared" si="16"/>
        <v>50.819672131147541</v>
      </c>
      <c r="N33" s="6">
        <f t="shared" si="17"/>
        <v>1.0928961748633881</v>
      </c>
      <c r="O33" s="3"/>
      <c r="P33" s="2"/>
    </row>
    <row r="34" spans="1:16" ht="10.8" customHeight="1" x14ac:dyDescent="0.2">
      <c r="A34" s="42" t="s">
        <v>1</v>
      </c>
      <c r="B34" s="3">
        <f t="shared" si="11"/>
        <v>549</v>
      </c>
      <c r="C34" s="3">
        <v>124</v>
      </c>
      <c r="D34" s="3"/>
      <c r="E34" s="3">
        <f t="shared" si="12"/>
        <v>425</v>
      </c>
      <c r="F34" s="3">
        <v>389</v>
      </c>
      <c r="G34" s="3">
        <v>36</v>
      </c>
      <c r="H34" s="3"/>
      <c r="I34" s="6">
        <f t="shared" si="13"/>
        <v>100</v>
      </c>
      <c r="J34" s="6">
        <f t="shared" si="14"/>
        <v>22.586520947176687</v>
      </c>
      <c r="K34" s="6"/>
      <c r="L34" s="6">
        <f t="shared" si="15"/>
        <v>77.41347905282332</v>
      </c>
      <c r="M34" s="6">
        <f t="shared" si="16"/>
        <v>70.856102003642988</v>
      </c>
      <c r="N34" s="6">
        <f t="shared" si="17"/>
        <v>6.557377049180328</v>
      </c>
      <c r="O34" s="3"/>
      <c r="P34" s="2"/>
    </row>
    <row r="35" spans="1:16" ht="10.8" customHeight="1" x14ac:dyDescent="0.2">
      <c r="A35" s="42" t="s">
        <v>0</v>
      </c>
      <c r="B35" s="3">
        <f t="shared" si="11"/>
        <v>549</v>
      </c>
      <c r="C35" s="3">
        <v>392</v>
      </c>
      <c r="D35" s="3"/>
      <c r="E35" s="3">
        <f t="shared" si="12"/>
        <v>157</v>
      </c>
      <c r="F35" s="3">
        <v>155</v>
      </c>
      <c r="G35" s="3">
        <v>2</v>
      </c>
      <c r="H35" s="3"/>
      <c r="I35" s="6">
        <f t="shared" si="13"/>
        <v>100</v>
      </c>
      <c r="J35" s="6">
        <f t="shared" si="14"/>
        <v>71.402550091074673</v>
      </c>
      <c r="K35" s="6"/>
      <c r="L35" s="6">
        <f t="shared" si="15"/>
        <v>28.59744990892532</v>
      </c>
      <c r="M35" s="6">
        <f t="shared" si="16"/>
        <v>28.233151183970858</v>
      </c>
      <c r="N35" s="6">
        <f t="shared" si="17"/>
        <v>0.36429872495446264</v>
      </c>
      <c r="O35" s="3"/>
      <c r="P35" s="2"/>
    </row>
    <row r="36" spans="1:16" ht="10.8" customHeight="1" x14ac:dyDescent="0.2">
      <c r="A36" s="43" t="s">
        <v>19</v>
      </c>
      <c r="B36" s="3">
        <f t="shared" si="11"/>
        <v>549</v>
      </c>
      <c r="C36" s="3">
        <v>266</v>
      </c>
      <c r="D36" s="3"/>
      <c r="E36" s="3">
        <f t="shared" si="12"/>
        <v>283</v>
      </c>
      <c r="F36" s="3">
        <v>267</v>
      </c>
      <c r="G36" s="3">
        <v>16</v>
      </c>
      <c r="H36" s="3"/>
      <c r="I36" s="6">
        <f t="shared" si="13"/>
        <v>100</v>
      </c>
      <c r="J36" s="6">
        <f t="shared" si="14"/>
        <v>48.451730418943534</v>
      </c>
      <c r="K36" s="6"/>
      <c r="L36" s="6">
        <f t="shared" si="15"/>
        <v>51.548269581056466</v>
      </c>
      <c r="M36" s="6">
        <f t="shared" si="16"/>
        <v>48.633879781420767</v>
      </c>
      <c r="N36" s="6">
        <f t="shared" si="17"/>
        <v>2.9143897996357011</v>
      </c>
      <c r="O36" s="3"/>
      <c r="P36" s="2"/>
    </row>
    <row r="37" spans="1:16" ht="10.8" customHeight="1" x14ac:dyDescent="0.2">
      <c r="A37" s="43" t="s">
        <v>18</v>
      </c>
      <c r="B37" s="3">
        <f t="shared" si="11"/>
        <v>549</v>
      </c>
      <c r="C37" s="3">
        <v>219</v>
      </c>
      <c r="D37" s="3"/>
      <c r="E37" s="3">
        <f t="shared" si="12"/>
        <v>330</v>
      </c>
      <c r="F37" s="3">
        <v>282</v>
      </c>
      <c r="G37" s="3">
        <v>48</v>
      </c>
      <c r="H37" s="3"/>
      <c r="I37" s="6">
        <f t="shared" si="13"/>
        <v>100</v>
      </c>
      <c r="J37" s="6">
        <f t="shared" si="14"/>
        <v>39.89071038251366</v>
      </c>
      <c r="K37" s="6"/>
      <c r="L37" s="6">
        <f t="shared" si="15"/>
        <v>60.10928961748634</v>
      </c>
      <c r="M37" s="6">
        <f t="shared" si="16"/>
        <v>51.366120218579233</v>
      </c>
      <c r="N37" s="6">
        <f t="shared" si="17"/>
        <v>8.7431693989071047</v>
      </c>
      <c r="O37" s="3"/>
      <c r="P37" s="2"/>
    </row>
    <row r="38" spans="1:16" ht="10.8" customHeight="1" x14ac:dyDescent="0.2">
      <c r="A38" s="43" t="s">
        <v>17</v>
      </c>
      <c r="B38" s="3">
        <f t="shared" si="11"/>
        <v>549</v>
      </c>
      <c r="C38" s="3">
        <v>488</v>
      </c>
      <c r="D38" s="3"/>
      <c r="E38" s="3">
        <f t="shared" si="12"/>
        <v>61</v>
      </c>
      <c r="F38" s="3">
        <v>59</v>
      </c>
      <c r="G38" s="3">
        <v>2</v>
      </c>
      <c r="H38" s="3"/>
      <c r="I38" s="6">
        <f t="shared" si="13"/>
        <v>100</v>
      </c>
      <c r="J38" s="6">
        <f t="shared" si="14"/>
        <v>88.888888888888886</v>
      </c>
      <c r="K38" s="6"/>
      <c r="L38" s="6">
        <f t="shared" si="15"/>
        <v>11.111111111111111</v>
      </c>
      <c r="M38" s="6">
        <f t="shared" si="16"/>
        <v>10.746812386156648</v>
      </c>
      <c r="N38" s="6">
        <f t="shared" si="17"/>
        <v>0.36429872495446264</v>
      </c>
      <c r="O38" s="3"/>
      <c r="P38" s="2"/>
    </row>
    <row r="39" spans="1:16" ht="10.8" customHeight="1" x14ac:dyDescent="0.2">
      <c r="A39" s="43" t="s">
        <v>16</v>
      </c>
      <c r="B39" s="3">
        <f t="shared" si="11"/>
        <v>549</v>
      </c>
      <c r="C39" s="3">
        <v>466</v>
      </c>
      <c r="D39" s="3"/>
      <c r="E39" s="3">
        <f t="shared" si="12"/>
        <v>83</v>
      </c>
      <c r="F39" s="3">
        <v>82</v>
      </c>
      <c r="G39" s="3">
        <v>1</v>
      </c>
      <c r="H39" s="3"/>
      <c r="I39" s="6">
        <f t="shared" si="13"/>
        <v>100</v>
      </c>
      <c r="J39" s="6">
        <f t="shared" si="14"/>
        <v>84.881602914389802</v>
      </c>
      <c r="K39" s="6"/>
      <c r="L39" s="6">
        <f t="shared" si="15"/>
        <v>15.118397085610201</v>
      </c>
      <c r="M39" s="6">
        <f t="shared" si="16"/>
        <v>14.93624772313297</v>
      </c>
      <c r="N39" s="6">
        <f t="shared" si="17"/>
        <v>0.18214936247723132</v>
      </c>
      <c r="O39" s="3"/>
      <c r="P39" s="2"/>
    </row>
    <row r="40" spans="1:16" ht="10.8" customHeight="1" x14ac:dyDescent="0.2">
      <c r="A40" s="43" t="s">
        <v>15</v>
      </c>
      <c r="B40" s="3">
        <f t="shared" si="11"/>
        <v>549</v>
      </c>
      <c r="C40" s="3">
        <v>306</v>
      </c>
      <c r="D40" s="3"/>
      <c r="E40" s="3">
        <f t="shared" si="12"/>
        <v>243</v>
      </c>
      <c r="F40" s="3">
        <v>238</v>
      </c>
      <c r="G40" s="3">
        <v>5</v>
      </c>
      <c r="H40" s="3"/>
      <c r="I40" s="6">
        <f t="shared" si="13"/>
        <v>100</v>
      </c>
      <c r="J40" s="6">
        <f t="shared" si="14"/>
        <v>55.737704918032783</v>
      </c>
      <c r="K40" s="6"/>
      <c r="L40" s="6">
        <f t="shared" si="15"/>
        <v>44.262295081967217</v>
      </c>
      <c r="M40" s="6">
        <f t="shared" si="16"/>
        <v>43.351548269581059</v>
      </c>
      <c r="N40" s="6">
        <f t="shared" si="17"/>
        <v>0.91074681238615673</v>
      </c>
      <c r="O40" s="3"/>
      <c r="P40" s="2"/>
    </row>
    <row r="41" spans="1:16" ht="10.8" customHeight="1" x14ac:dyDescent="0.2">
      <c r="A41" s="43" t="s">
        <v>14</v>
      </c>
      <c r="B41" s="3">
        <f t="shared" si="11"/>
        <v>549</v>
      </c>
      <c r="C41" s="3">
        <v>371</v>
      </c>
      <c r="D41" s="3"/>
      <c r="E41" s="3">
        <f t="shared" si="12"/>
        <v>178</v>
      </c>
      <c r="F41" s="3">
        <v>176</v>
      </c>
      <c r="G41" s="3">
        <v>2</v>
      </c>
      <c r="H41" s="3"/>
      <c r="I41" s="6">
        <f t="shared" si="13"/>
        <v>100</v>
      </c>
      <c r="J41" s="6">
        <f t="shared" si="14"/>
        <v>67.577413479052822</v>
      </c>
      <c r="K41" s="6"/>
      <c r="L41" s="6">
        <f t="shared" si="15"/>
        <v>32.422586520947178</v>
      </c>
      <c r="M41" s="6">
        <f t="shared" si="16"/>
        <v>32.058287795992712</v>
      </c>
      <c r="N41" s="6">
        <f t="shared" si="17"/>
        <v>0.36429872495446264</v>
      </c>
      <c r="O41" s="3"/>
      <c r="P41" s="2"/>
    </row>
    <row r="42" spans="1:16" x14ac:dyDescent="0.2">
      <c r="A42" s="43"/>
      <c r="B42" s="18"/>
      <c r="C42" s="79"/>
      <c r="D42" s="79"/>
      <c r="E42" s="18"/>
      <c r="F42" s="3"/>
      <c r="G42" s="3"/>
      <c r="I42" s="7"/>
      <c r="J42" s="7"/>
      <c r="K42" s="7"/>
      <c r="L42" s="7"/>
      <c r="M42" s="7"/>
      <c r="N42" s="7"/>
    </row>
    <row r="43" spans="1:16" s="15" customFormat="1" x14ac:dyDescent="0.2">
      <c r="A43" s="51" t="s">
        <v>151</v>
      </c>
      <c r="B43" s="20"/>
      <c r="C43" s="80"/>
      <c r="D43" s="80"/>
      <c r="E43" s="20"/>
      <c r="F43" s="60"/>
      <c r="G43" s="60"/>
      <c r="I43" s="21"/>
      <c r="J43" s="21"/>
      <c r="K43" s="21"/>
      <c r="L43" s="21"/>
      <c r="M43" s="21"/>
      <c r="N43" s="21"/>
    </row>
    <row r="44" spans="1:16" ht="10.8" customHeight="1" x14ac:dyDescent="0.2">
      <c r="A44" s="42" t="s">
        <v>8</v>
      </c>
      <c r="B44" s="3">
        <f t="shared" ref="B44:B58" si="18">SUM(C44:E44)</f>
        <v>590</v>
      </c>
      <c r="C44" s="3">
        <v>83</v>
      </c>
      <c r="D44" s="3"/>
      <c r="E44" s="3">
        <f t="shared" ref="E44:E58" si="19">SUM(F44:G44)</f>
        <v>507</v>
      </c>
      <c r="F44" s="3">
        <v>446</v>
      </c>
      <c r="G44" s="3">
        <v>61</v>
      </c>
      <c r="H44" s="3"/>
      <c r="I44" s="6">
        <f t="shared" ref="I44:I58" si="20">SUM(J44,L44)</f>
        <v>100</v>
      </c>
      <c r="J44" s="6">
        <f t="shared" ref="J44:J58" si="21">(C44/$B44)*100</f>
        <v>14.067796610169491</v>
      </c>
      <c r="K44" s="6"/>
      <c r="L44" s="6">
        <f t="shared" ref="L44:L58" si="22">SUM(M44:N44)</f>
        <v>85.932203389830505</v>
      </c>
      <c r="M44" s="6">
        <f t="shared" ref="M44:M58" si="23">(F44/$B44)*100</f>
        <v>75.593220338983045</v>
      </c>
      <c r="N44" s="6">
        <f t="shared" ref="N44:N58" si="24">(G44/$B44)*100</f>
        <v>10.338983050847457</v>
      </c>
      <c r="O44" s="3"/>
      <c r="P44" s="2"/>
    </row>
    <row r="45" spans="1:16" ht="10.8" customHeight="1" x14ac:dyDescent="0.2">
      <c r="A45" s="42" t="s">
        <v>7</v>
      </c>
      <c r="B45" s="3">
        <f t="shared" si="18"/>
        <v>590</v>
      </c>
      <c r="C45" s="3">
        <v>25</v>
      </c>
      <c r="D45" s="3"/>
      <c r="E45" s="3">
        <f t="shared" si="19"/>
        <v>565</v>
      </c>
      <c r="F45" s="3">
        <v>498</v>
      </c>
      <c r="G45" s="3">
        <v>67</v>
      </c>
      <c r="H45" s="3"/>
      <c r="I45" s="6">
        <f t="shared" si="20"/>
        <v>100</v>
      </c>
      <c r="J45" s="6">
        <f t="shared" si="21"/>
        <v>4.2372881355932197</v>
      </c>
      <c r="K45" s="6"/>
      <c r="L45" s="6">
        <f t="shared" si="22"/>
        <v>95.762711864406782</v>
      </c>
      <c r="M45" s="6">
        <f t="shared" si="23"/>
        <v>84.406779661016955</v>
      </c>
      <c r="N45" s="6">
        <f t="shared" si="24"/>
        <v>11.35593220338983</v>
      </c>
      <c r="O45" s="3"/>
      <c r="P45" s="2"/>
    </row>
    <row r="46" spans="1:16" ht="10.8" customHeight="1" x14ac:dyDescent="0.2">
      <c r="A46" s="42" t="s">
        <v>6</v>
      </c>
      <c r="B46" s="3">
        <f t="shared" si="18"/>
        <v>590</v>
      </c>
      <c r="C46" s="3">
        <v>459</v>
      </c>
      <c r="D46" s="3"/>
      <c r="E46" s="3">
        <f t="shared" si="19"/>
        <v>131</v>
      </c>
      <c r="F46" s="3">
        <v>131</v>
      </c>
      <c r="G46" s="3">
        <v>0</v>
      </c>
      <c r="H46" s="3"/>
      <c r="I46" s="6">
        <f t="shared" si="20"/>
        <v>99.999999999999986</v>
      </c>
      <c r="J46" s="6">
        <f t="shared" si="21"/>
        <v>77.796610169491515</v>
      </c>
      <c r="K46" s="6"/>
      <c r="L46" s="6">
        <f t="shared" si="22"/>
        <v>22.203389830508474</v>
      </c>
      <c r="M46" s="6">
        <f t="shared" si="23"/>
        <v>22.203389830508474</v>
      </c>
      <c r="N46" s="6">
        <f t="shared" si="24"/>
        <v>0</v>
      </c>
      <c r="O46" s="3"/>
      <c r="P46" s="2"/>
    </row>
    <row r="47" spans="1:16" ht="10.8" customHeight="1" x14ac:dyDescent="0.2">
      <c r="A47" s="42" t="s">
        <v>5</v>
      </c>
      <c r="B47" s="3">
        <f t="shared" si="18"/>
        <v>590</v>
      </c>
      <c r="C47" s="3">
        <v>297</v>
      </c>
      <c r="D47" s="3"/>
      <c r="E47" s="3">
        <f t="shared" si="19"/>
        <v>293</v>
      </c>
      <c r="F47" s="3">
        <v>290</v>
      </c>
      <c r="G47" s="3">
        <v>3</v>
      </c>
      <c r="H47" s="3"/>
      <c r="I47" s="6">
        <f t="shared" si="20"/>
        <v>100</v>
      </c>
      <c r="J47" s="6">
        <f t="shared" si="21"/>
        <v>50.338983050847453</v>
      </c>
      <c r="K47" s="6"/>
      <c r="L47" s="6">
        <f t="shared" si="22"/>
        <v>49.66101694915254</v>
      </c>
      <c r="M47" s="6">
        <f t="shared" si="23"/>
        <v>49.152542372881356</v>
      </c>
      <c r="N47" s="6">
        <f t="shared" si="24"/>
        <v>0.50847457627118642</v>
      </c>
      <c r="O47" s="3"/>
      <c r="P47" s="2"/>
    </row>
    <row r="48" spans="1:16" ht="10.8" customHeight="1" x14ac:dyDescent="0.2">
      <c r="A48" s="42" t="s">
        <v>4</v>
      </c>
      <c r="B48" s="3">
        <f t="shared" si="18"/>
        <v>590</v>
      </c>
      <c r="C48" s="3">
        <v>210</v>
      </c>
      <c r="D48" s="3"/>
      <c r="E48" s="3">
        <f t="shared" si="19"/>
        <v>380</v>
      </c>
      <c r="F48" s="3">
        <v>368</v>
      </c>
      <c r="G48" s="3">
        <v>12</v>
      </c>
      <c r="H48" s="3"/>
      <c r="I48" s="6">
        <f t="shared" si="20"/>
        <v>100</v>
      </c>
      <c r="J48" s="6">
        <f t="shared" si="21"/>
        <v>35.593220338983052</v>
      </c>
      <c r="K48" s="6"/>
      <c r="L48" s="6">
        <f t="shared" si="22"/>
        <v>64.406779661016955</v>
      </c>
      <c r="M48" s="6">
        <f t="shared" si="23"/>
        <v>62.372881355932208</v>
      </c>
      <c r="N48" s="6">
        <f t="shared" si="24"/>
        <v>2.0338983050847457</v>
      </c>
      <c r="O48" s="3"/>
      <c r="P48" s="2"/>
    </row>
    <row r="49" spans="1:16" ht="10.8" customHeight="1" x14ac:dyDescent="0.2">
      <c r="A49" s="42" t="s">
        <v>3</v>
      </c>
      <c r="B49" s="3">
        <f t="shared" si="18"/>
        <v>590</v>
      </c>
      <c r="C49" s="3">
        <v>552</v>
      </c>
      <c r="D49" s="3"/>
      <c r="E49" s="3">
        <f t="shared" si="19"/>
        <v>38</v>
      </c>
      <c r="F49" s="3">
        <v>38</v>
      </c>
      <c r="G49" s="3">
        <v>0</v>
      </c>
      <c r="H49" s="3"/>
      <c r="I49" s="6">
        <f t="shared" si="20"/>
        <v>100</v>
      </c>
      <c r="J49" s="6">
        <f t="shared" si="21"/>
        <v>93.559322033898312</v>
      </c>
      <c r="K49" s="6"/>
      <c r="L49" s="6">
        <f t="shared" si="22"/>
        <v>6.4406779661016946</v>
      </c>
      <c r="M49" s="6">
        <f t="shared" si="23"/>
        <v>6.4406779661016946</v>
      </c>
      <c r="N49" s="6">
        <f t="shared" si="24"/>
        <v>0</v>
      </c>
      <c r="O49" s="3"/>
      <c r="P49" s="2"/>
    </row>
    <row r="50" spans="1:16" ht="10.8" customHeight="1" x14ac:dyDescent="0.2">
      <c r="A50" s="42" t="s">
        <v>2</v>
      </c>
      <c r="B50" s="3">
        <f t="shared" si="18"/>
        <v>590</v>
      </c>
      <c r="C50" s="3">
        <v>317</v>
      </c>
      <c r="D50" s="3"/>
      <c r="E50" s="3">
        <f t="shared" si="19"/>
        <v>273</v>
      </c>
      <c r="F50" s="3">
        <v>270</v>
      </c>
      <c r="G50" s="3">
        <v>3</v>
      </c>
      <c r="H50" s="3"/>
      <c r="I50" s="6">
        <f t="shared" si="20"/>
        <v>100</v>
      </c>
      <c r="J50" s="6">
        <f t="shared" si="21"/>
        <v>53.728813559322028</v>
      </c>
      <c r="K50" s="6"/>
      <c r="L50" s="6">
        <f t="shared" si="22"/>
        <v>46.271186440677965</v>
      </c>
      <c r="M50" s="6">
        <f t="shared" si="23"/>
        <v>45.762711864406782</v>
      </c>
      <c r="N50" s="6">
        <f t="shared" si="24"/>
        <v>0.50847457627118642</v>
      </c>
      <c r="O50" s="3"/>
      <c r="P50" s="2"/>
    </row>
    <row r="51" spans="1:16" ht="10.8" customHeight="1" x14ac:dyDescent="0.2">
      <c r="A51" s="42" t="s">
        <v>1</v>
      </c>
      <c r="B51" s="3">
        <f t="shared" si="18"/>
        <v>590</v>
      </c>
      <c r="C51" s="3">
        <v>207</v>
      </c>
      <c r="D51" s="3"/>
      <c r="E51" s="3">
        <f t="shared" si="19"/>
        <v>383</v>
      </c>
      <c r="F51" s="3">
        <v>366</v>
      </c>
      <c r="G51" s="3">
        <v>17</v>
      </c>
      <c r="H51" s="3"/>
      <c r="I51" s="6">
        <f t="shared" si="20"/>
        <v>100</v>
      </c>
      <c r="J51" s="6">
        <f t="shared" si="21"/>
        <v>35.084745762711869</v>
      </c>
      <c r="K51" s="6"/>
      <c r="L51" s="6">
        <f t="shared" si="22"/>
        <v>64.915254237288138</v>
      </c>
      <c r="M51" s="6">
        <f t="shared" si="23"/>
        <v>62.033898305084747</v>
      </c>
      <c r="N51" s="6">
        <f t="shared" si="24"/>
        <v>2.8813559322033897</v>
      </c>
      <c r="O51" s="3"/>
      <c r="P51" s="2"/>
    </row>
    <row r="52" spans="1:16" ht="10.8" customHeight="1" x14ac:dyDescent="0.2">
      <c r="A52" s="42" t="s">
        <v>0</v>
      </c>
      <c r="B52" s="3">
        <f t="shared" si="18"/>
        <v>590</v>
      </c>
      <c r="C52" s="3">
        <v>494</v>
      </c>
      <c r="D52" s="3"/>
      <c r="E52" s="3">
        <f t="shared" si="19"/>
        <v>96</v>
      </c>
      <c r="F52" s="3">
        <v>96</v>
      </c>
      <c r="G52" s="3">
        <v>0</v>
      </c>
      <c r="H52" s="3"/>
      <c r="I52" s="6">
        <f t="shared" si="20"/>
        <v>100</v>
      </c>
      <c r="J52" s="6">
        <f t="shared" si="21"/>
        <v>83.728813559322035</v>
      </c>
      <c r="K52" s="6"/>
      <c r="L52" s="6">
        <f t="shared" si="22"/>
        <v>16.271186440677965</v>
      </c>
      <c r="M52" s="6">
        <f t="shared" si="23"/>
        <v>16.271186440677965</v>
      </c>
      <c r="N52" s="6">
        <f t="shared" si="24"/>
        <v>0</v>
      </c>
      <c r="O52" s="3"/>
      <c r="P52" s="2"/>
    </row>
    <row r="53" spans="1:16" ht="10.8" customHeight="1" x14ac:dyDescent="0.2">
      <c r="A53" s="43" t="s">
        <v>19</v>
      </c>
      <c r="B53" s="3">
        <f t="shared" si="18"/>
        <v>590</v>
      </c>
      <c r="C53" s="3">
        <v>377</v>
      </c>
      <c r="D53" s="3"/>
      <c r="E53" s="3">
        <f t="shared" si="19"/>
        <v>213</v>
      </c>
      <c r="F53" s="3">
        <v>213</v>
      </c>
      <c r="G53" s="3">
        <v>0</v>
      </c>
      <c r="H53" s="3"/>
      <c r="I53" s="6">
        <f t="shared" si="20"/>
        <v>100</v>
      </c>
      <c r="J53" s="6">
        <f t="shared" si="21"/>
        <v>63.898305084745765</v>
      </c>
      <c r="K53" s="6"/>
      <c r="L53" s="6">
        <f t="shared" si="22"/>
        <v>36.101694915254242</v>
      </c>
      <c r="M53" s="6">
        <f t="shared" si="23"/>
        <v>36.101694915254242</v>
      </c>
      <c r="N53" s="6">
        <f t="shared" si="24"/>
        <v>0</v>
      </c>
      <c r="O53" s="3"/>
      <c r="P53" s="2"/>
    </row>
    <row r="54" spans="1:16" ht="10.8" customHeight="1" x14ac:dyDescent="0.2">
      <c r="A54" s="43" t="s">
        <v>18</v>
      </c>
      <c r="B54" s="3">
        <f t="shared" si="18"/>
        <v>590</v>
      </c>
      <c r="C54" s="3">
        <v>414</v>
      </c>
      <c r="D54" s="3"/>
      <c r="E54" s="3">
        <f t="shared" si="19"/>
        <v>176</v>
      </c>
      <c r="F54" s="3">
        <v>174</v>
      </c>
      <c r="G54" s="3">
        <v>2</v>
      </c>
      <c r="H54" s="3"/>
      <c r="I54" s="6">
        <f t="shared" si="20"/>
        <v>100.00000000000001</v>
      </c>
      <c r="J54" s="6">
        <f t="shared" si="21"/>
        <v>70.169491525423737</v>
      </c>
      <c r="K54" s="6"/>
      <c r="L54" s="6">
        <f t="shared" si="22"/>
        <v>29.830508474576273</v>
      </c>
      <c r="M54" s="6">
        <f t="shared" si="23"/>
        <v>29.491525423728817</v>
      </c>
      <c r="N54" s="6">
        <f t="shared" si="24"/>
        <v>0.33898305084745761</v>
      </c>
      <c r="O54" s="3"/>
      <c r="P54" s="2"/>
    </row>
    <row r="55" spans="1:16" ht="10.8" customHeight="1" x14ac:dyDescent="0.2">
      <c r="A55" s="43" t="s">
        <v>17</v>
      </c>
      <c r="B55" s="3">
        <f t="shared" si="18"/>
        <v>590</v>
      </c>
      <c r="C55" s="3">
        <v>568</v>
      </c>
      <c r="D55" s="3"/>
      <c r="E55" s="3">
        <f t="shared" si="19"/>
        <v>22</v>
      </c>
      <c r="F55" s="3">
        <v>22</v>
      </c>
      <c r="G55" s="3">
        <v>0</v>
      </c>
      <c r="H55" s="3"/>
      <c r="I55" s="6">
        <f t="shared" si="20"/>
        <v>100</v>
      </c>
      <c r="J55" s="6">
        <f t="shared" si="21"/>
        <v>96.271186440677965</v>
      </c>
      <c r="K55" s="6"/>
      <c r="L55" s="6">
        <f t="shared" si="22"/>
        <v>3.7288135593220342</v>
      </c>
      <c r="M55" s="6">
        <f t="shared" si="23"/>
        <v>3.7288135593220342</v>
      </c>
      <c r="N55" s="6">
        <f t="shared" si="24"/>
        <v>0</v>
      </c>
      <c r="O55" s="3"/>
      <c r="P55" s="2"/>
    </row>
    <row r="56" spans="1:16" ht="10.8" customHeight="1" x14ac:dyDescent="0.2">
      <c r="A56" s="43" t="s">
        <v>16</v>
      </c>
      <c r="B56" s="3">
        <f t="shared" si="18"/>
        <v>590</v>
      </c>
      <c r="C56" s="3">
        <v>512</v>
      </c>
      <c r="D56" s="3"/>
      <c r="E56" s="3">
        <f t="shared" si="19"/>
        <v>78</v>
      </c>
      <c r="F56" s="3">
        <v>78</v>
      </c>
      <c r="G56" s="3">
        <v>0</v>
      </c>
      <c r="H56" s="3"/>
      <c r="I56" s="6">
        <f t="shared" si="20"/>
        <v>100</v>
      </c>
      <c r="J56" s="6">
        <f t="shared" si="21"/>
        <v>86.779661016949149</v>
      </c>
      <c r="K56" s="6"/>
      <c r="L56" s="6">
        <f t="shared" si="22"/>
        <v>13.220338983050848</v>
      </c>
      <c r="M56" s="6">
        <f t="shared" si="23"/>
        <v>13.220338983050848</v>
      </c>
      <c r="N56" s="6">
        <f t="shared" si="24"/>
        <v>0</v>
      </c>
      <c r="O56" s="3"/>
      <c r="P56" s="2"/>
    </row>
    <row r="57" spans="1:16" ht="10.8" customHeight="1" x14ac:dyDescent="0.2">
      <c r="A57" s="43" t="s">
        <v>15</v>
      </c>
      <c r="B57" s="3">
        <f t="shared" si="18"/>
        <v>590</v>
      </c>
      <c r="C57" s="3">
        <v>435</v>
      </c>
      <c r="D57" s="3"/>
      <c r="E57" s="3">
        <f t="shared" si="19"/>
        <v>155</v>
      </c>
      <c r="F57" s="3">
        <v>154</v>
      </c>
      <c r="G57" s="3">
        <v>1</v>
      </c>
      <c r="H57" s="3"/>
      <c r="I57" s="6">
        <f t="shared" si="20"/>
        <v>100</v>
      </c>
      <c r="J57" s="6">
        <f t="shared" si="21"/>
        <v>73.728813559322035</v>
      </c>
      <c r="K57" s="6"/>
      <c r="L57" s="6">
        <f t="shared" si="22"/>
        <v>26.271186440677965</v>
      </c>
      <c r="M57" s="6">
        <f t="shared" si="23"/>
        <v>26.101694915254235</v>
      </c>
      <c r="N57" s="6">
        <f t="shared" si="24"/>
        <v>0.16949152542372881</v>
      </c>
      <c r="O57" s="3"/>
      <c r="P57" s="2"/>
    </row>
    <row r="58" spans="1:16" ht="10.8" customHeight="1" x14ac:dyDescent="0.2">
      <c r="A58" s="43" t="s">
        <v>14</v>
      </c>
      <c r="B58" s="3">
        <f t="shared" si="18"/>
        <v>590</v>
      </c>
      <c r="C58" s="3">
        <v>484</v>
      </c>
      <c r="D58" s="3"/>
      <c r="E58" s="3">
        <f t="shared" si="19"/>
        <v>106</v>
      </c>
      <c r="F58" s="3">
        <v>104</v>
      </c>
      <c r="G58" s="3">
        <v>2</v>
      </c>
      <c r="H58" s="3"/>
      <c r="I58" s="6">
        <f t="shared" si="20"/>
        <v>99.999999999999986</v>
      </c>
      <c r="J58" s="6">
        <f t="shared" si="21"/>
        <v>82.033898305084733</v>
      </c>
      <c r="K58" s="6"/>
      <c r="L58" s="6">
        <f t="shared" si="22"/>
        <v>17.966101694915253</v>
      </c>
      <c r="M58" s="6">
        <f t="shared" si="23"/>
        <v>17.627118644067796</v>
      </c>
      <c r="N58" s="6">
        <f t="shared" si="24"/>
        <v>0.33898305084745761</v>
      </c>
      <c r="O58" s="3"/>
      <c r="P58" s="2"/>
    </row>
    <row r="59" spans="1:16" x14ac:dyDescent="0.2">
      <c r="A59" s="43"/>
      <c r="B59" s="18"/>
      <c r="C59" s="79"/>
      <c r="D59" s="79"/>
      <c r="E59" s="18"/>
      <c r="F59" s="3"/>
      <c r="G59" s="3"/>
      <c r="I59" s="7"/>
      <c r="J59" s="7"/>
      <c r="K59" s="7"/>
      <c r="L59" s="7"/>
      <c r="M59" s="7"/>
      <c r="N59" s="7"/>
    </row>
    <row r="60" spans="1:16" s="15" customFormat="1" x14ac:dyDescent="0.2">
      <c r="A60" s="51" t="s">
        <v>152</v>
      </c>
      <c r="B60" s="20"/>
      <c r="C60" s="80"/>
      <c r="D60" s="80"/>
      <c r="E60" s="20"/>
      <c r="F60" s="60"/>
      <c r="G60" s="60"/>
      <c r="I60" s="21"/>
      <c r="J60" s="21"/>
      <c r="K60" s="21"/>
      <c r="L60" s="21"/>
      <c r="M60" s="21"/>
      <c r="N60" s="21"/>
    </row>
    <row r="61" spans="1:16" ht="10.8" customHeight="1" x14ac:dyDescent="0.2">
      <c r="A61" s="42" t="s">
        <v>8</v>
      </c>
      <c r="B61" s="3">
        <f t="shared" ref="B61:B75" si="25">SUM(C61:E61)</f>
        <v>506</v>
      </c>
      <c r="C61" s="3">
        <v>84</v>
      </c>
      <c r="D61" s="3"/>
      <c r="E61" s="3">
        <f t="shared" ref="E61:E75" si="26">SUM(F61:G61)</f>
        <v>422</v>
      </c>
      <c r="F61" s="3">
        <v>343</v>
      </c>
      <c r="G61" s="3">
        <v>79</v>
      </c>
      <c r="H61" s="3"/>
      <c r="I61" s="6">
        <f t="shared" ref="I61:I75" si="27">SUM(J61,L61)</f>
        <v>100</v>
      </c>
      <c r="J61" s="6">
        <f t="shared" ref="J61:J75" si="28">(C61/$B61)*100</f>
        <v>16.600790513833992</v>
      </c>
      <c r="K61" s="6"/>
      <c r="L61" s="6">
        <f t="shared" ref="L61:L75" si="29">SUM(M61:N61)</f>
        <v>83.399209486166001</v>
      </c>
      <c r="M61" s="6">
        <f t="shared" ref="M61:M75" si="30">(F61/$B61)*100</f>
        <v>67.786561264822126</v>
      </c>
      <c r="N61" s="6">
        <f t="shared" ref="N61:N75" si="31">(G61/$B61)*100</f>
        <v>15.612648221343871</v>
      </c>
      <c r="O61" s="3"/>
      <c r="P61" s="2"/>
    </row>
    <row r="62" spans="1:16" ht="10.8" customHeight="1" x14ac:dyDescent="0.2">
      <c r="A62" s="42" t="s">
        <v>7</v>
      </c>
      <c r="B62" s="3">
        <f t="shared" si="25"/>
        <v>506</v>
      </c>
      <c r="C62" s="3">
        <v>14</v>
      </c>
      <c r="D62" s="3"/>
      <c r="E62" s="3">
        <f t="shared" si="26"/>
        <v>492</v>
      </c>
      <c r="F62" s="3">
        <v>339</v>
      </c>
      <c r="G62" s="3">
        <v>153</v>
      </c>
      <c r="H62" s="3"/>
      <c r="I62" s="6">
        <f t="shared" si="27"/>
        <v>100</v>
      </c>
      <c r="J62" s="6">
        <f t="shared" si="28"/>
        <v>2.766798418972332</v>
      </c>
      <c r="K62" s="6"/>
      <c r="L62" s="6">
        <f t="shared" si="29"/>
        <v>97.233201581027672</v>
      </c>
      <c r="M62" s="6">
        <f t="shared" si="30"/>
        <v>66.996047430830046</v>
      </c>
      <c r="N62" s="6">
        <f t="shared" si="31"/>
        <v>30.237154150197625</v>
      </c>
      <c r="O62" s="3"/>
      <c r="P62" s="2"/>
    </row>
    <row r="63" spans="1:16" ht="10.8" customHeight="1" x14ac:dyDescent="0.2">
      <c r="A63" s="42" t="s">
        <v>6</v>
      </c>
      <c r="B63" s="3">
        <f t="shared" si="25"/>
        <v>506</v>
      </c>
      <c r="C63" s="3">
        <v>479</v>
      </c>
      <c r="D63" s="3"/>
      <c r="E63" s="3">
        <f t="shared" si="26"/>
        <v>27</v>
      </c>
      <c r="F63" s="3">
        <v>25</v>
      </c>
      <c r="G63" s="3">
        <v>2</v>
      </c>
      <c r="H63" s="3"/>
      <c r="I63" s="6">
        <f t="shared" si="27"/>
        <v>100</v>
      </c>
      <c r="J63" s="6">
        <f t="shared" si="28"/>
        <v>94.664031620553359</v>
      </c>
      <c r="K63" s="6"/>
      <c r="L63" s="6">
        <f t="shared" si="29"/>
        <v>5.3359683794466406</v>
      </c>
      <c r="M63" s="6">
        <f t="shared" si="30"/>
        <v>4.9407114624505928</v>
      </c>
      <c r="N63" s="6">
        <f t="shared" si="31"/>
        <v>0.39525691699604742</v>
      </c>
      <c r="O63" s="3"/>
      <c r="P63" s="2"/>
    </row>
    <row r="64" spans="1:16" ht="10.8" customHeight="1" x14ac:dyDescent="0.2">
      <c r="A64" s="42" t="s">
        <v>5</v>
      </c>
      <c r="B64" s="3">
        <f t="shared" si="25"/>
        <v>506</v>
      </c>
      <c r="C64" s="3">
        <v>382</v>
      </c>
      <c r="D64" s="3"/>
      <c r="E64" s="3">
        <f t="shared" si="26"/>
        <v>124</v>
      </c>
      <c r="F64" s="3">
        <v>118</v>
      </c>
      <c r="G64" s="3">
        <v>6</v>
      </c>
      <c r="H64" s="3"/>
      <c r="I64" s="6">
        <f t="shared" si="27"/>
        <v>100</v>
      </c>
      <c r="J64" s="6">
        <f t="shared" si="28"/>
        <v>75.494071146245062</v>
      </c>
      <c r="K64" s="6"/>
      <c r="L64" s="6">
        <f t="shared" si="29"/>
        <v>24.505928853754941</v>
      </c>
      <c r="M64" s="6">
        <f t="shared" si="30"/>
        <v>23.320158102766801</v>
      </c>
      <c r="N64" s="6">
        <f t="shared" si="31"/>
        <v>1.1857707509881421</v>
      </c>
      <c r="O64" s="3"/>
      <c r="P64" s="2"/>
    </row>
    <row r="65" spans="1:16" ht="10.8" customHeight="1" x14ac:dyDescent="0.2">
      <c r="A65" s="42" t="s">
        <v>4</v>
      </c>
      <c r="B65" s="3">
        <f t="shared" si="25"/>
        <v>506</v>
      </c>
      <c r="C65" s="3">
        <v>150</v>
      </c>
      <c r="D65" s="3"/>
      <c r="E65" s="3">
        <f t="shared" si="26"/>
        <v>356</v>
      </c>
      <c r="F65" s="3">
        <v>351</v>
      </c>
      <c r="G65" s="3">
        <v>5</v>
      </c>
      <c r="H65" s="3"/>
      <c r="I65" s="6">
        <f t="shared" si="27"/>
        <v>100.00000000000001</v>
      </c>
      <c r="J65" s="6">
        <f t="shared" si="28"/>
        <v>29.644268774703558</v>
      </c>
      <c r="K65" s="6"/>
      <c r="L65" s="6">
        <f t="shared" si="29"/>
        <v>70.355731225296452</v>
      </c>
      <c r="M65" s="6">
        <f t="shared" si="30"/>
        <v>69.367588932806328</v>
      </c>
      <c r="N65" s="6">
        <f t="shared" si="31"/>
        <v>0.98814229249011865</v>
      </c>
      <c r="O65" s="3"/>
      <c r="P65" s="2"/>
    </row>
    <row r="66" spans="1:16" ht="10.8" customHeight="1" x14ac:dyDescent="0.2">
      <c r="A66" s="42" t="s">
        <v>3</v>
      </c>
      <c r="B66" s="3">
        <f t="shared" si="25"/>
        <v>506</v>
      </c>
      <c r="C66" s="3">
        <v>494</v>
      </c>
      <c r="D66" s="3"/>
      <c r="E66" s="3">
        <f t="shared" si="26"/>
        <v>12</v>
      </c>
      <c r="F66" s="3">
        <v>11</v>
      </c>
      <c r="G66" s="3">
        <v>1</v>
      </c>
      <c r="H66" s="3"/>
      <c r="I66" s="6">
        <f t="shared" si="27"/>
        <v>100</v>
      </c>
      <c r="J66" s="6">
        <f t="shared" si="28"/>
        <v>97.628458498023718</v>
      </c>
      <c r="K66" s="6"/>
      <c r="L66" s="6">
        <f t="shared" si="29"/>
        <v>2.3715415019762847</v>
      </c>
      <c r="M66" s="6">
        <f t="shared" si="30"/>
        <v>2.1739130434782608</v>
      </c>
      <c r="N66" s="6">
        <f t="shared" si="31"/>
        <v>0.19762845849802371</v>
      </c>
      <c r="O66" s="3"/>
      <c r="P66" s="2"/>
    </row>
    <row r="67" spans="1:16" ht="10.8" customHeight="1" x14ac:dyDescent="0.2">
      <c r="A67" s="42" t="s">
        <v>2</v>
      </c>
      <c r="B67" s="3">
        <f t="shared" si="25"/>
        <v>506</v>
      </c>
      <c r="C67" s="3">
        <v>233</v>
      </c>
      <c r="D67" s="3"/>
      <c r="E67" s="3">
        <f t="shared" si="26"/>
        <v>273</v>
      </c>
      <c r="F67" s="3">
        <v>270</v>
      </c>
      <c r="G67" s="3">
        <v>3</v>
      </c>
      <c r="H67" s="3"/>
      <c r="I67" s="6">
        <f t="shared" si="27"/>
        <v>100</v>
      </c>
      <c r="J67" s="6">
        <f t="shared" si="28"/>
        <v>46.047430830039524</v>
      </c>
      <c r="K67" s="6"/>
      <c r="L67" s="6">
        <f t="shared" si="29"/>
        <v>53.952569169960476</v>
      </c>
      <c r="M67" s="6">
        <f t="shared" si="30"/>
        <v>53.359683794466406</v>
      </c>
      <c r="N67" s="6">
        <f t="shared" si="31"/>
        <v>0.59288537549407105</v>
      </c>
      <c r="O67" s="3"/>
      <c r="P67" s="2"/>
    </row>
    <row r="68" spans="1:16" ht="10.8" customHeight="1" x14ac:dyDescent="0.2">
      <c r="A68" s="42" t="s">
        <v>1</v>
      </c>
      <c r="B68" s="3">
        <f t="shared" si="25"/>
        <v>506</v>
      </c>
      <c r="C68" s="3">
        <v>190</v>
      </c>
      <c r="D68" s="3"/>
      <c r="E68" s="3">
        <f t="shared" si="26"/>
        <v>316</v>
      </c>
      <c r="F68" s="3">
        <v>288</v>
      </c>
      <c r="G68" s="3">
        <v>28</v>
      </c>
      <c r="H68" s="3"/>
      <c r="I68" s="6">
        <f t="shared" si="27"/>
        <v>100</v>
      </c>
      <c r="J68" s="6">
        <f t="shared" si="28"/>
        <v>37.549407114624508</v>
      </c>
      <c r="K68" s="6"/>
      <c r="L68" s="6">
        <f t="shared" si="29"/>
        <v>62.450592885375499</v>
      </c>
      <c r="M68" s="6">
        <f t="shared" si="30"/>
        <v>56.916996047430835</v>
      </c>
      <c r="N68" s="6">
        <f t="shared" si="31"/>
        <v>5.5335968379446641</v>
      </c>
      <c r="O68" s="3"/>
      <c r="P68" s="2"/>
    </row>
    <row r="69" spans="1:16" ht="10.8" customHeight="1" x14ac:dyDescent="0.2">
      <c r="A69" s="42" t="s">
        <v>0</v>
      </c>
      <c r="B69" s="3">
        <f t="shared" si="25"/>
        <v>506</v>
      </c>
      <c r="C69" s="3">
        <v>421</v>
      </c>
      <c r="D69" s="3"/>
      <c r="E69" s="3">
        <f t="shared" si="26"/>
        <v>85</v>
      </c>
      <c r="F69" s="3">
        <v>82</v>
      </c>
      <c r="G69" s="3">
        <v>3</v>
      </c>
      <c r="H69" s="3"/>
      <c r="I69" s="6">
        <f t="shared" si="27"/>
        <v>100</v>
      </c>
      <c r="J69" s="6">
        <f t="shared" si="28"/>
        <v>83.201581027667984</v>
      </c>
      <c r="K69" s="6"/>
      <c r="L69" s="6">
        <f t="shared" si="29"/>
        <v>16.798418972332016</v>
      </c>
      <c r="M69" s="6">
        <f t="shared" si="30"/>
        <v>16.205533596837945</v>
      </c>
      <c r="N69" s="6">
        <f t="shared" si="31"/>
        <v>0.59288537549407105</v>
      </c>
      <c r="O69" s="3"/>
      <c r="P69" s="2"/>
    </row>
    <row r="70" spans="1:16" ht="10.8" customHeight="1" x14ac:dyDescent="0.2">
      <c r="A70" s="43" t="s">
        <v>19</v>
      </c>
      <c r="B70" s="3">
        <f t="shared" si="25"/>
        <v>506</v>
      </c>
      <c r="C70" s="3">
        <v>280</v>
      </c>
      <c r="D70" s="3"/>
      <c r="E70" s="3">
        <f t="shared" si="26"/>
        <v>226</v>
      </c>
      <c r="F70" s="3">
        <v>218</v>
      </c>
      <c r="G70" s="3">
        <v>8</v>
      </c>
      <c r="H70" s="3"/>
      <c r="I70" s="6">
        <f t="shared" si="27"/>
        <v>100</v>
      </c>
      <c r="J70" s="6">
        <f t="shared" si="28"/>
        <v>55.335968379446641</v>
      </c>
      <c r="K70" s="6"/>
      <c r="L70" s="6">
        <f t="shared" si="29"/>
        <v>44.664031620553359</v>
      </c>
      <c r="M70" s="6">
        <f t="shared" si="30"/>
        <v>43.083003952569172</v>
      </c>
      <c r="N70" s="6">
        <f t="shared" si="31"/>
        <v>1.5810276679841897</v>
      </c>
      <c r="O70" s="3"/>
      <c r="P70" s="2"/>
    </row>
    <row r="71" spans="1:16" ht="10.8" customHeight="1" x14ac:dyDescent="0.2">
      <c r="A71" s="43" t="s">
        <v>18</v>
      </c>
      <c r="B71" s="3">
        <f t="shared" si="25"/>
        <v>506</v>
      </c>
      <c r="C71" s="3">
        <v>312</v>
      </c>
      <c r="D71" s="3"/>
      <c r="E71" s="3">
        <f t="shared" si="26"/>
        <v>194</v>
      </c>
      <c r="F71" s="3">
        <v>186</v>
      </c>
      <c r="G71" s="3">
        <v>8</v>
      </c>
      <c r="H71" s="3"/>
      <c r="I71" s="6">
        <f t="shared" si="27"/>
        <v>100</v>
      </c>
      <c r="J71" s="6">
        <f t="shared" si="28"/>
        <v>61.660079051383399</v>
      </c>
      <c r="K71" s="6"/>
      <c r="L71" s="6">
        <f t="shared" si="29"/>
        <v>38.339920948616594</v>
      </c>
      <c r="M71" s="6">
        <f t="shared" si="30"/>
        <v>36.758893280632407</v>
      </c>
      <c r="N71" s="6">
        <f t="shared" si="31"/>
        <v>1.5810276679841897</v>
      </c>
      <c r="O71" s="3"/>
      <c r="P71" s="2"/>
    </row>
    <row r="72" spans="1:16" ht="10.8" customHeight="1" x14ac:dyDescent="0.2">
      <c r="A72" s="43" t="s">
        <v>17</v>
      </c>
      <c r="B72" s="3">
        <f t="shared" si="25"/>
        <v>506</v>
      </c>
      <c r="C72" s="3">
        <v>467</v>
      </c>
      <c r="D72" s="3"/>
      <c r="E72" s="3">
        <f t="shared" si="26"/>
        <v>39</v>
      </c>
      <c r="F72" s="3">
        <v>38</v>
      </c>
      <c r="G72" s="3">
        <v>1</v>
      </c>
      <c r="H72" s="3"/>
      <c r="I72" s="6">
        <f t="shared" si="27"/>
        <v>100</v>
      </c>
      <c r="J72" s="6">
        <f t="shared" si="28"/>
        <v>92.292490118577078</v>
      </c>
      <c r="K72" s="6"/>
      <c r="L72" s="6">
        <f t="shared" si="29"/>
        <v>7.7075098814229239</v>
      </c>
      <c r="M72" s="6">
        <f t="shared" si="30"/>
        <v>7.5098814229249005</v>
      </c>
      <c r="N72" s="6">
        <f t="shared" si="31"/>
        <v>0.19762845849802371</v>
      </c>
      <c r="O72" s="3"/>
      <c r="P72" s="2"/>
    </row>
    <row r="73" spans="1:16" ht="10.8" customHeight="1" x14ac:dyDescent="0.2">
      <c r="A73" s="43" t="s">
        <v>16</v>
      </c>
      <c r="B73" s="3">
        <f t="shared" si="25"/>
        <v>506</v>
      </c>
      <c r="C73" s="3">
        <v>444</v>
      </c>
      <c r="D73" s="3"/>
      <c r="E73" s="3">
        <f t="shared" si="26"/>
        <v>62</v>
      </c>
      <c r="F73" s="3">
        <v>59</v>
      </c>
      <c r="G73" s="3">
        <v>3</v>
      </c>
      <c r="H73" s="3"/>
      <c r="I73" s="6">
        <f t="shared" si="27"/>
        <v>100</v>
      </c>
      <c r="J73" s="6">
        <f t="shared" si="28"/>
        <v>87.747035573122531</v>
      </c>
      <c r="K73" s="6"/>
      <c r="L73" s="6">
        <f t="shared" si="29"/>
        <v>12.252964426877471</v>
      </c>
      <c r="M73" s="6">
        <f t="shared" si="30"/>
        <v>11.6600790513834</v>
      </c>
      <c r="N73" s="6">
        <f t="shared" si="31"/>
        <v>0.59288537549407105</v>
      </c>
      <c r="O73" s="3"/>
      <c r="P73" s="2"/>
    </row>
    <row r="74" spans="1:16" ht="10.8" customHeight="1" x14ac:dyDescent="0.2">
      <c r="A74" s="43" t="s">
        <v>15</v>
      </c>
      <c r="B74" s="3">
        <f t="shared" si="25"/>
        <v>506</v>
      </c>
      <c r="C74" s="3">
        <v>355</v>
      </c>
      <c r="D74" s="3"/>
      <c r="E74" s="3">
        <f t="shared" si="26"/>
        <v>151</v>
      </c>
      <c r="F74" s="3">
        <v>149</v>
      </c>
      <c r="G74" s="3">
        <v>2</v>
      </c>
      <c r="H74" s="3"/>
      <c r="I74" s="6">
        <f t="shared" si="27"/>
        <v>99.999999999999986</v>
      </c>
      <c r="J74" s="6">
        <f t="shared" si="28"/>
        <v>70.158102766798407</v>
      </c>
      <c r="K74" s="6"/>
      <c r="L74" s="6">
        <f t="shared" si="29"/>
        <v>29.841897233201582</v>
      </c>
      <c r="M74" s="6">
        <f t="shared" si="30"/>
        <v>29.446640316205535</v>
      </c>
      <c r="N74" s="6">
        <f t="shared" si="31"/>
        <v>0.39525691699604742</v>
      </c>
      <c r="O74" s="3"/>
      <c r="P74" s="2"/>
    </row>
    <row r="75" spans="1:16" ht="10.8" customHeight="1" x14ac:dyDescent="0.2">
      <c r="A75" s="43" t="s">
        <v>14</v>
      </c>
      <c r="B75" s="3">
        <f t="shared" si="25"/>
        <v>506</v>
      </c>
      <c r="C75" s="3">
        <v>447</v>
      </c>
      <c r="D75" s="3"/>
      <c r="E75" s="3">
        <f t="shared" si="26"/>
        <v>59</v>
      </c>
      <c r="F75" s="3">
        <v>58</v>
      </c>
      <c r="G75" s="3">
        <v>1</v>
      </c>
      <c r="H75" s="3"/>
      <c r="I75" s="6">
        <f t="shared" si="27"/>
        <v>100</v>
      </c>
      <c r="J75" s="6">
        <f t="shared" si="28"/>
        <v>88.339920948616594</v>
      </c>
      <c r="K75" s="6"/>
      <c r="L75" s="6">
        <f t="shared" si="29"/>
        <v>11.660079051383399</v>
      </c>
      <c r="M75" s="6">
        <f t="shared" si="30"/>
        <v>11.462450592885375</v>
      </c>
      <c r="N75" s="6">
        <f t="shared" si="31"/>
        <v>0.19762845849802371</v>
      </c>
      <c r="O75" s="3"/>
      <c r="P75" s="2"/>
    </row>
    <row r="76" spans="1:16" x14ac:dyDescent="0.2">
      <c r="A76" s="43"/>
      <c r="B76" s="18"/>
      <c r="C76" s="79"/>
      <c r="D76" s="79"/>
      <c r="E76" s="18"/>
      <c r="F76" s="3"/>
      <c r="G76" s="3"/>
      <c r="I76" s="7"/>
      <c r="J76" s="7"/>
      <c r="K76" s="7"/>
      <c r="L76" s="7"/>
      <c r="M76" s="7"/>
      <c r="N76" s="7"/>
    </row>
    <row r="77" spans="1:16" s="15" customFormat="1" x14ac:dyDescent="0.2">
      <c r="A77" s="51" t="s">
        <v>153</v>
      </c>
      <c r="B77" s="20"/>
      <c r="C77" s="80"/>
      <c r="D77" s="80"/>
      <c r="E77" s="20"/>
      <c r="F77" s="60"/>
      <c r="G77" s="60"/>
      <c r="I77" s="21"/>
      <c r="J77" s="21"/>
      <c r="K77" s="21"/>
      <c r="L77" s="21"/>
      <c r="M77" s="21"/>
      <c r="N77" s="21"/>
    </row>
    <row r="78" spans="1:16" ht="10.8" customHeight="1" x14ac:dyDescent="0.2">
      <c r="A78" s="42" t="s">
        <v>8</v>
      </c>
      <c r="B78" s="3">
        <f t="shared" ref="B78:B92" si="32">SUM(C78:E78)</f>
        <v>522</v>
      </c>
      <c r="C78" s="3">
        <v>143</v>
      </c>
      <c r="D78" s="3"/>
      <c r="E78" s="3">
        <f t="shared" ref="E78:E92" si="33">SUM(F78:G78)</f>
        <v>379</v>
      </c>
      <c r="F78" s="3">
        <v>377</v>
      </c>
      <c r="G78" s="3">
        <v>2</v>
      </c>
      <c r="H78" s="3"/>
      <c r="I78" s="6">
        <f t="shared" ref="I78:I92" si="34">SUM(J78,L78)</f>
        <v>100</v>
      </c>
      <c r="J78" s="6">
        <f t="shared" ref="J78:J92" si="35">(C78/$B78)*100</f>
        <v>27.39463601532567</v>
      </c>
      <c r="K78" s="6"/>
      <c r="L78" s="6">
        <f t="shared" ref="L78:L92" si="36">SUM(M78:N78)</f>
        <v>72.605363984674327</v>
      </c>
      <c r="M78" s="6">
        <f t="shared" ref="M78:M92" si="37">(F78/$B78)*100</f>
        <v>72.222222222222214</v>
      </c>
      <c r="N78" s="6">
        <f t="shared" ref="N78:N92" si="38">(G78/$B78)*100</f>
        <v>0.38314176245210724</v>
      </c>
      <c r="O78" s="3"/>
      <c r="P78" s="2"/>
    </row>
    <row r="79" spans="1:16" ht="10.8" customHeight="1" x14ac:dyDescent="0.2">
      <c r="A79" s="42" t="s">
        <v>7</v>
      </c>
      <c r="B79" s="3">
        <f t="shared" si="32"/>
        <v>522</v>
      </c>
      <c r="C79" s="3">
        <v>18</v>
      </c>
      <c r="D79" s="3"/>
      <c r="E79" s="3">
        <f t="shared" si="33"/>
        <v>504</v>
      </c>
      <c r="F79" s="3">
        <v>487</v>
      </c>
      <c r="G79" s="3">
        <v>17</v>
      </c>
      <c r="H79" s="3"/>
      <c r="I79" s="6">
        <f t="shared" si="34"/>
        <v>100</v>
      </c>
      <c r="J79" s="6">
        <f t="shared" si="35"/>
        <v>3.4482758620689653</v>
      </c>
      <c r="K79" s="6"/>
      <c r="L79" s="6">
        <f t="shared" si="36"/>
        <v>96.551724137931032</v>
      </c>
      <c r="M79" s="6">
        <f t="shared" si="37"/>
        <v>93.29501915708812</v>
      </c>
      <c r="N79" s="6">
        <f t="shared" si="38"/>
        <v>3.2567049808429118</v>
      </c>
      <c r="O79" s="3"/>
      <c r="P79" s="2"/>
    </row>
    <row r="80" spans="1:16" ht="10.8" customHeight="1" x14ac:dyDescent="0.2">
      <c r="A80" s="42" t="s">
        <v>6</v>
      </c>
      <c r="B80" s="3">
        <f t="shared" si="32"/>
        <v>522</v>
      </c>
      <c r="C80" s="3">
        <v>375</v>
      </c>
      <c r="D80" s="3"/>
      <c r="E80" s="3">
        <f t="shared" si="33"/>
        <v>147</v>
      </c>
      <c r="F80" s="3">
        <v>147</v>
      </c>
      <c r="G80" s="3">
        <v>0</v>
      </c>
      <c r="H80" s="3"/>
      <c r="I80" s="6">
        <f t="shared" si="34"/>
        <v>100</v>
      </c>
      <c r="J80" s="6">
        <f t="shared" si="35"/>
        <v>71.839080459770116</v>
      </c>
      <c r="K80" s="6"/>
      <c r="L80" s="6">
        <f t="shared" si="36"/>
        <v>28.160919540229884</v>
      </c>
      <c r="M80" s="6">
        <f t="shared" si="37"/>
        <v>28.160919540229884</v>
      </c>
      <c r="N80" s="6">
        <f t="shared" si="38"/>
        <v>0</v>
      </c>
      <c r="O80" s="3"/>
      <c r="P80" s="2"/>
    </row>
    <row r="81" spans="1:16" ht="10.8" customHeight="1" x14ac:dyDescent="0.2">
      <c r="A81" s="42" t="s">
        <v>5</v>
      </c>
      <c r="B81" s="3">
        <f t="shared" si="32"/>
        <v>522</v>
      </c>
      <c r="C81" s="3">
        <v>322</v>
      </c>
      <c r="D81" s="3"/>
      <c r="E81" s="3">
        <f t="shared" si="33"/>
        <v>200</v>
      </c>
      <c r="F81" s="3">
        <v>200</v>
      </c>
      <c r="G81" s="3">
        <v>0</v>
      </c>
      <c r="H81" s="3"/>
      <c r="I81" s="6">
        <f t="shared" si="34"/>
        <v>100</v>
      </c>
      <c r="J81" s="6">
        <f t="shared" si="35"/>
        <v>61.685823754789268</v>
      </c>
      <c r="K81" s="6"/>
      <c r="L81" s="6">
        <f t="shared" si="36"/>
        <v>38.314176245210732</v>
      </c>
      <c r="M81" s="6">
        <f t="shared" si="37"/>
        <v>38.314176245210732</v>
      </c>
      <c r="N81" s="6">
        <f t="shared" si="38"/>
        <v>0</v>
      </c>
      <c r="O81" s="3"/>
      <c r="P81" s="2"/>
    </row>
    <row r="82" spans="1:16" ht="10.8" customHeight="1" x14ac:dyDescent="0.2">
      <c r="A82" s="42" t="s">
        <v>4</v>
      </c>
      <c r="B82" s="3">
        <f t="shared" si="32"/>
        <v>522</v>
      </c>
      <c r="C82" s="3">
        <v>171</v>
      </c>
      <c r="D82" s="3"/>
      <c r="E82" s="3">
        <f t="shared" si="33"/>
        <v>351</v>
      </c>
      <c r="F82" s="3">
        <v>346</v>
      </c>
      <c r="G82" s="3">
        <v>5</v>
      </c>
      <c r="H82" s="3"/>
      <c r="I82" s="6">
        <f t="shared" si="34"/>
        <v>100</v>
      </c>
      <c r="J82" s="6">
        <f t="shared" si="35"/>
        <v>32.758620689655174</v>
      </c>
      <c r="K82" s="6"/>
      <c r="L82" s="6">
        <f t="shared" si="36"/>
        <v>67.241379310344826</v>
      </c>
      <c r="M82" s="6">
        <f t="shared" si="37"/>
        <v>66.283524904214559</v>
      </c>
      <c r="N82" s="6">
        <f t="shared" si="38"/>
        <v>0.95785440613026818</v>
      </c>
      <c r="O82" s="3"/>
      <c r="P82" s="2"/>
    </row>
    <row r="83" spans="1:16" ht="10.8" customHeight="1" x14ac:dyDescent="0.2">
      <c r="A83" s="42" t="s">
        <v>3</v>
      </c>
      <c r="B83" s="3">
        <f t="shared" si="32"/>
        <v>522</v>
      </c>
      <c r="C83" s="3">
        <v>485</v>
      </c>
      <c r="D83" s="3"/>
      <c r="E83" s="3">
        <f t="shared" si="33"/>
        <v>37</v>
      </c>
      <c r="F83" s="3">
        <v>37</v>
      </c>
      <c r="G83" s="3">
        <v>0</v>
      </c>
      <c r="H83" s="3"/>
      <c r="I83" s="6">
        <f t="shared" si="34"/>
        <v>100</v>
      </c>
      <c r="J83" s="6">
        <f t="shared" si="35"/>
        <v>92.911877394636008</v>
      </c>
      <c r="K83" s="6"/>
      <c r="L83" s="6">
        <f t="shared" si="36"/>
        <v>7.088122605363985</v>
      </c>
      <c r="M83" s="6">
        <f t="shared" si="37"/>
        <v>7.088122605363985</v>
      </c>
      <c r="N83" s="6">
        <f t="shared" si="38"/>
        <v>0</v>
      </c>
      <c r="O83" s="3"/>
      <c r="P83" s="2"/>
    </row>
    <row r="84" spans="1:16" ht="10.8" customHeight="1" x14ac:dyDescent="0.2">
      <c r="A84" s="42" t="s">
        <v>2</v>
      </c>
      <c r="B84" s="3">
        <f t="shared" si="32"/>
        <v>522</v>
      </c>
      <c r="C84" s="3">
        <v>273</v>
      </c>
      <c r="D84" s="3"/>
      <c r="E84" s="3">
        <f t="shared" si="33"/>
        <v>249</v>
      </c>
      <c r="F84" s="3">
        <v>247</v>
      </c>
      <c r="G84" s="3">
        <v>2</v>
      </c>
      <c r="H84" s="3"/>
      <c r="I84" s="6">
        <f t="shared" si="34"/>
        <v>100</v>
      </c>
      <c r="J84" s="6">
        <f t="shared" si="35"/>
        <v>52.298850574712638</v>
      </c>
      <c r="K84" s="6"/>
      <c r="L84" s="6">
        <f t="shared" si="36"/>
        <v>47.701149425287355</v>
      </c>
      <c r="M84" s="6">
        <f t="shared" si="37"/>
        <v>47.31800766283525</v>
      </c>
      <c r="N84" s="6">
        <f t="shared" si="38"/>
        <v>0.38314176245210724</v>
      </c>
      <c r="O84" s="3"/>
      <c r="P84" s="2"/>
    </row>
    <row r="85" spans="1:16" ht="10.8" customHeight="1" x14ac:dyDescent="0.2">
      <c r="A85" s="42" t="s">
        <v>1</v>
      </c>
      <c r="B85" s="3">
        <f t="shared" si="32"/>
        <v>522</v>
      </c>
      <c r="C85" s="3">
        <v>196</v>
      </c>
      <c r="D85" s="3"/>
      <c r="E85" s="3">
        <f t="shared" si="33"/>
        <v>326</v>
      </c>
      <c r="F85" s="3">
        <v>326</v>
      </c>
      <c r="G85" s="3">
        <v>0</v>
      </c>
      <c r="H85" s="3"/>
      <c r="I85" s="6">
        <f t="shared" si="34"/>
        <v>100</v>
      </c>
      <c r="J85" s="6">
        <f t="shared" si="35"/>
        <v>37.547892720306514</v>
      </c>
      <c r="K85" s="6"/>
      <c r="L85" s="6">
        <f t="shared" si="36"/>
        <v>62.452107279693493</v>
      </c>
      <c r="M85" s="6">
        <f t="shared" si="37"/>
        <v>62.452107279693493</v>
      </c>
      <c r="N85" s="6">
        <f t="shared" si="38"/>
        <v>0</v>
      </c>
      <c r="O85" s="3"/>
      <c r="P85" s="2"/>
    </row>
    <row r="86" spans="1:16" ht="10.8" customHeight="1" x14ac:dyDescent="0.2">
      <c r="A86" s="42" t="s">
        <v>0</v>
      </c>
      <c r="B86" s="3">
        <f t="shared" si="32"/>
        <v>522</v>
      </c>
      <c r="C86" s="3">
        <v>486</v>
      </c>
      <c r="D86" s="3"/>
      <c r="E86" s="3">
        <f t="shared" si="33"/>
        <v>36</v>
      </c>
      <c r="F86" s="3">
        <v>36</v>
      </c>
      <c r="G86" s="3">
        <v>0</v>
      </c>
      <c r="H86" s="3"/>
      <c r="I86" s="6">
        <f t="shared" si="34"/>
        <v>100</v>
      </c>
      <c r="J86" s="6">
        <f t="shared" si="35"/>
        <v>93.103448275862064</v>
      </c>
      <c r="K86" s="6"/>
      <c r="L86" s="6">
        <f t="shared" si="36"/>
        <v>6.8965517241379306</v>
      </c>
      <c r="M86" s="6">
        <f t="shared" si="37"/>
        <v>6.8965517241379306</v>
      </c>
      <c r="N86" s="6">
        <f t="shared" si="38"/>
        <v>0</v>
      </c>
      <c r="O86" s="3"/>
      <c r="P86" s="2"/>
    </row>
    <row r="87" spans="1:16" ht="10.8" customHeight="1" x14ac:dyDescent="0.2">
      <c r="A87" s="43" t="s">
        <v>19</v>
      </c>
      <c r="B87" s="3">
        <f t="shared" si="32"/>
        <v>522</v>
      </c>
      <c r="C87" s="3">
        <v>248</v>
      </c>
      <c r="D87" s="3"/>
      <c r="E87" s="3">
        <f t="shared" si="33"/>
        <v>274</v>
      </c>
      <c r="F87" s="3">
        <v>273</v>
      </c>
      <c r="G87" s="3">
        <v>1</v>
      </c>
      <c r="H87" s="3"/>
      <c r="I87" s="6">
        <f t="shared" si="34"/>
        <v>100</v>
      </c>
      <c r="J87" s="6">
        <f t="shared" si="35"/>
        <v>47.509578544061306</v>
      </c>
      <c r="K87" s="6"/>
      <c r="L87" s="6">
        <f t="shared" si="36"/>
        <v>52.490421455938694</v>
      </c>
      <c r="M87" s="6">
        <f t="shared" si="37"/>
        <v>52.298850574712638</v>
      </c>
      <c r="N87" s="6">
        <f t="shared" si="38"/>
        <v>0.19157088122605362</v>
      </c>
      <c r="O87" s="3"/>
      <c r="P87" s="2"/>
    </row>
    <row r="88" spans="1:16" ht="10.8" customHeight="1" x14ac:dyDescent="0.2">
      <c r="A88" s="43" t="s">
        <v>18</v>
      </c>
      <c r="B88" s="3">
        <f t="shared" si="32"/>
        <v>522</v>
      </c>
      <c r="C88" s="3">
        <v>335</v>
      </c>
      <c r="D88" s="3"/>
      <c r="E88" s="3">
        <f t="shared" si="33"/>
        <v>187</v>
      </c>
      <c r="F88" s="3">
        <v>187</v>
      </c>
      <c r="G88" s="3">
        <v>0</v>
      </c>
      <c r="H88" s="3"/>
      <c r="I88" s="6">
        <f t="shared" si="34"/>
        <v>100</v>
      </c>
      <c r="J88" s="6">
        <f t="shared" si="35"/>
        <v>64.17624521072797</v>
      </c>
      <c r="K88" s="6"/>
      <c r="L88" s="6">
        <f t="shared" si="36"/>
        <v>35.82375478927203</v>
      </c>
      <c r="M88" s="6">
        <f t="shared" si="37"/>
        <v>35.82375478927203</v>
      </c>
      <c r="N88" s="6">
        <f t="shared" si="38"/>
        <v>0</v>
      </c>
      <c r="O88" s="3"/>
      <c r="P88" s="2"/>
    </row>
    <row r="89" spans="1:16" ht="10.8" customHeight="1" x14ac:dyDescent="0.2">
      <c r="A89" s="43" t="s">
        <v>17</v>
      </c>
      <c r="B89" s="3">
        <f t="shared" si="32"/>
        <v>522</v>
      </c>
      <c r="C89" s="3">
        <v>369</v>
      </c>
      <c r="D89" s="3"/>
      <c r="E89" s="3">
        <f t="shared" si="33"/>
        <v>153</v>
      </c>
      <c r="F89" s="3">
        <v>153</v>
      </c>
      <c r="G89" s="3">
        <v>0</v>
      </c>
      <c r="H89" s="3"/>
      <c r="I89" s="6">
        <f t="shared" si="34"/>
        <v>100</v>
      </c>
      <c r="J89" s="6">
        <f t="shared" si="35"/>
        <v>70.689655172413794</v>
      </c>
      <c r="K89" s="6"/>
      <c r="L89" s="6">
        <f t="shared" si="36"/>
        <v>29.310344827586203</v>
      </c>
      <c r="M89" s="6">
        <f t="shared" si="37"/>
        <v>29.310344827586203</v>
      </c>
      <c r="N89" s="6">
        <f t="shared" si="38"/>
        <v>0</v>
      </c>
      <c r="O89" s="3"/>
      <c r="P89" s="2"/>
    </row>
    <row r="90" spans="1:16" ht="10.8" customHeight="1" x14ac:dyDescent="0.2">
      <c r="A90" s="43" t="s">
        <v>16</v>
      </c>
      <c r="B90" s="3">
        <f t="shared" si="32"/>
        <v>522</v>
      </c>
      <c r="C90" s="3">
        <v>430</v>
      </c>
      <c r="D90" s="3"/>
      <c r="E90" s="3">
        <f t="shared" si="33"/>
        <v>92</v>
      </c>
      <c r="F90" s="3">
        <v>90</v>
      </c>
      <c r="G90" s="3">
        <v>2</v>
      </c>
      <c r="H90" s="3"/>
      <c r="I90" s="6">
        <f t="shared" si="34"/>
        <v>100</v>
      </c>
      <c r="J90" s="6">
        <f t="shared" si="35"/>
        <v>82.375478927203062</v>
      </c>
      <c r="K90" s="6"/>
      <c r="L90" s="6">
        <f t="shared" si="36"/>
        <v>17.624521072796938</v>
      </c>
      <c r="M90" s="6">
        <f t="shared" si="37"/>
        <v>17.241379310344829</v>
      </c>
      <c r="N90" s="6">
        <f t="shared" si="38"/>
        <v>0.38314176245210724</v>
      </c>
      <c r="O90" s="3"/>
      <c r="P90" s="2"/>
    </row>
    <row r="91" spans="1:16" ht="10.8" customHeight="1" x14ac:dyDescent="0.2">
      <c r="A91" s="43" t="s">
        <v>15</v>
      </c>
      <c r="B91" s="3">
        <f t="shared" si="32"/>
        <v>522</v>
      </c>
      <c r="C91" s="3">
        <v>277</v>
      </c>
      <c r="D91" s="3"/>
      <c r="E91" s="3">
        <f t="shared" si="33"/>
        <v>245</v>
      </c>
      <c r="F91" s="3">
        <v>244</v>
      </c>
      <c r="G91" s="3">
        <v>1</v>
      </c>
      <c r="H91" s="3"/>
      <c r="I91" s="6">
        <f t="shared" si="34"/>
        <v>100</v>
      </c>
      <c r="J91" s="6">
        <f t="shared" si="35"/>
        <v>53.065134099616863</v>
      </c>
      <c r="K91" s="6"/>
      <c r="L91" s="6">
        <f t="shared" si="36"/>
        <v>46.934865900383144</v>
      </c>
      <c r="M91" s="6">
        <f t="shared" si="37"/>
        <v>46.743295019157088</v>
      </c>
      <c r="N91" s="6">
        <f t="shared" si="38"/>
        <v>0.19157088122605362</v>
      </c>
      <c r="O91" s="3"/>
      <c r="P91" s="2"/>
    </row>
    <row r="92" spans="1:16" ht="10.8" customHeight="1" x14ac:dyDescent="0.2">
      <c r="A92" s="43" t="s">
        <v>14</v>
      </c>
      <c r="B92" s="3">
        <f t="shared" si="32"/>
        <v>522</v>
      </c>
      <c r="C92" s="3">
        <v>455</v>
      </c>
      <c r="D92" s="3"/>
      <c r="E92" s="3">
        <f t="shared" si="33"/>
        <v>67</v>
      </c>
      <c r="F92" s="3">
        <v>65</v>
      </c>
      <c r="G92" s="3">
        <v>2</v>
      </c>
      <c r="H92" s="3"/>
      <c r="I92" s="6">
        <f t="shared" si="34"/>
        <v>100</v>
      </c>
      <c r="J92" s="6">
        <f t="shared" si="35"/>
        <v>87.164750957854409</v>
      </c>
      <c r="K92" s="6"/>
      <c r="L92" s="6">
        <f t="shared" si="36"/>
        <v>12.835249042145593</v>
      </c>
      <c r="M92" s="6">
        <f t="shared" si="37"/>
        <v>12.452107279693486</v>
      </c>
      <c r="N92" s="6">
        <f t="shared" si="38"/>
        <v>0.38314176245210724</v>
      </c>
      <c r="O92" s="3"/>
      <c r="P92" s="2"/>
    </row>
    <row r="93" spans="1:16" x14ac:dyDescent="0.2">
      <c r="A93" s="43"/>
      <c r="B93" s="18"/>
      <c r="C93" s="79"/>
      <c r="D93" s="79"/>
      <c r="E93" s="18"/>
      <c r="F93" s="3"/>
      <c r="G93" s="3"/>
      <c r="I93" s="7"/>
      <c r="J93" s="7"/>
      <c r="K93" s="7"/>
      <c r="L93" s="7"/>
      <c r="M93" s="7"/>
      <c r="N93" s="7"/>
    </row>
    <row r="94" spans="1:16" s="15" customFormat="1" x14ac:dyDescent="0.2">
      <c r="A94" s="51" t="s">
        <v>154</v>
      </c>
      <c r="B94" s="20"/>
      <c r="C94" s="80"/>
      <c r="D94" s="80"/>
      <c r="E94" s="20"/>
      <c r="F94" s="60"/>
      <c r="G94" s="60"/>
      <c r="I94" s="21"/>
      <c r="J94" s="21"/>
      <c r="K94" s="21"/>
      <c r="L94" s="21"/>
      <c r="M94" s="21"/>
      <c r="N94" s="21"/>
    </row>
    <row r="95" spans="1:16" ht="10.8" customHeight="1" x14ac:dyDescent="0.2">
      <c r="A95" s="42" t="s">
        <v>8</v>
      </c>
      <c r="B95" s="3">
        <f t="shared" ref="B95:B109" si="39">SUM(C95:E95)</f>
        <v>526</v>
      </c>
      <c r="C95" s="3">
        <v>44</v>
      </c>
      <c r="D95" s="3"/>
      <c r="E95" s="3">
        <f t="shared" ref="E95:E109" si="40">SUM(F95:G95)</f>
        <v>482</v>
      </c>
      <c r="F95" s="3">
        <v>469</v>
      </c>
      <c r="G95" s="3">
        <v>13</v>
      </c>
      <c r="H95" s="3"/>
      <c r="I95" s="6">
        <f t="shared" ref="I95:I109" si="41">SUM(J95,L95)</f>
        <v>100</v>
      </c>
      <c r="J95" s="6">
        <f t="shared" ref="J95:J109" si="42">(C95/$B95)*100</f>
        <v>8.3650190114068437</v>
      </c>
      <c r="K95" s="6"/>
      <c r="L95" s="6">
        <f t="shared" ref="L95:L109" si="43">SUM(M95:N95)</f>
        <v>91.634980988593156</v>
      </c>
      <c r="M95" s="6">
        <f t="shared" ref="M95:M109" si="44">(F95/$B95)*100</f>
        <v>89.163498098859321</v>
      </c>
      <c r="N95" s="6">
        <f t="shared" ref="N95:N109" si="45">(G95/$B95)*100</f>
        <v>2.4714828897338403</v>
      </c>
      <c r="O95" s="3"/>
      <c r="P95" s="2"/>
    </row>
    <row r="96" spans="1:16" ht="10.8" customHeight="1" x14ac:dyDescent="0.2">
      <c r="A96" s="42" t="s">
        <v>7</v>
      </c>
      <c r="B96" s="3">
        <f t="shared" si="39"/>
        <v>526</v>
      </c>
      <c r="C96" s="3">
        <v>20</v>
      </c>
      <c r="D96" s="3"/>
      <c r="E96" s="3">
        <f t="shared" si="40"/>
        <v>506</v>
      </c>
      <c r="F96" s="3">
        <v>486</v>
      </c>
      <c r="G96" s="3">
        <v>20</v>
      </c>
      <c r="H96" s="3"/>
      <c r="I96" s="6">
        <f t="shared" si="41"/>
        <v>100.00000000000001</v>
      </c>
      <c r="J96" s="6">
        <f t="shared" si="42"/>
        <v>3.8022813688212929</v>
      </c>
      <c r="K96" s="6"/>
      <c r="L96" s="6">
        <f t="shared" si="43"/>
        <v>96.197718631178716</v>
      </c>
      <c r="M96" s="6">
        <f t="shared" si="44"/>
        <v>92.395437262357419</v>
      </c>
      <c r="N96" s="6">
        <f t="shared" si="45"/>
        <v>3.8022813688212929</v>
      </c>
      <c r="O96" s="3"/>
      <c r="P96" s="2"/>
    </row>
    <row r="97" spans="1:16" ht="10.8" customHeight="1" x14ac:dyDescent="0.2">
      <c r="A97" s="42" t="s">
        <v>6</v>
      </c>
      <c r="B97" s="3">
        <f t="shared" si="39"/>
        <v>526</v>
      </c>
      <c r="C97" s="3">
        <v>332</v>
      </c>
      <c r="D97" s="3"/>
      <c r="E97" s="3">
        <f t="shared" si="40"/>
        <v>194</v>
      </c>
      <c r="F97" s="3">
        <v>192</v>
      </c>
      <c r="G97" s="3">
        <v>2</v>
      </c>
      <c r="H97" s="3"/>
      <c r="I97" s="6">
        <f t="shared" si="41"/>
        <v>100</v>
      </c>
      <c r="J97" s="6">
        <f t="shared" si="42"/>
        <v>63.117870722433459</v>
      </c>
      <c r="K97" s="6"/>
      <c r="L97" s="6">
        <f t="shared" si="43"/>
        <v>36.882129277566541</v>
      </c>
      <c r="M97" s="6">
        <f t="shared" si="44"/>
        <v>36.50190114068441</v>
      </c>
      <c r="N97" s="6">
        <f t="shared" si="45"/>
        <v>0.38022813688212925</v>
      </c>
      <c r="O97" s="3"/>
      <c r="P97" s="2"/>
    </row>
    <row r="98" spans="1:16" ht="10.8" customHeight="1" x14ac:dyDescent="0.2">
      <c r="A98" s="42" t="s">
        <v>5</v>
      </c>
      <c r="B98" s="3">
        <f t="shared" si="39"/>
        <v>526</v>
      </c>
      <c r="C98" s="3">
        <v>289</v>
      </c>
      <c r="D98" s="3"/>
      <c r="E98" s="3">
        <f t="shared" si="40"/>
        <v>237</v>
      </c>
      <c r="F98" s="3">
        <v>233</v>
      </c>
      <c r="G98" s="3">
        <v>4</v>
      </c>
      <c r="H98" s="3"/>
      <c r="I98" s="6">
        <f t="shared" si="41"/>
        <v>100</v>
      </c>
      <c r="J98" s="6">
        <f t="shared" si="42"/>
        <v>54.942965779467677</v>
      </c>
      <c r="K98" s="6"/>
      <c r="L98" s="6">
        <f t="shared" si="43"/>
        <v>45.057034220532316</v>
      </c>
      <c r="M98" s="6">
        <f t="shared" si="44"/>
        <v>44.29657794676806</v>
      </c>
      <c r="N98" s="6">
        <f t="shared" si="45"/>
        <v>0.76045627376425851</v>
      </c>
      <c r="O98" s="3"/>
      <c r="P98" s="2"/>
    </row>
    <row r="99" spans="1:16" ht="10.8" customHeight="1" x14ac:dyDescent="0.2">
      <c r="A99" s="42" t="s">
        <v>4</v>
      </c>
      <c r="B99" s="3">
        <f t="shared" si="39"/>
        <v>526</v>
      </c>
      <c r="C99" s="3">
        <v>229</v>
      </c>
      <c r="D99" s="3"/>
      <c r="E99" s="3">
        <f t="shared" si="40"/>
        <v>297</v>
      </c>
      <c r="F99" s="3">
        <v>292</v>
      </c>
      <c r="G99" s="3">
        <v>5</v>
      </c>
      <c r="H99" s="3"/>
      <c r="I99" s="6">
        <f t="shared" si="41"/>
        <v>100</v>
      </c>
      <c r="J99" s="6">
        <f t="shared" si="42"/>
        <v>43.536121673003805</v>
      </c>
      <c r="K99" s="6"/>
      <c r="L99" s="6">
        <f t="shared" si="43"/>
        <v>56.463878326996195</v>
      </c>
      <c r="M99" s="6">
        <f t="shared" si="44"/>
        <v>55.51330798479087</v>
      </c>
      <c r="N99" s="6">
        <f t="shared" si="45"/>
        <v>0.95057034220532322</v>
      </c>
      <c r="O99" s="3"/>
      <c r="P99" s="2"/>
    </row>
    <row r="100" spans="1:16" ht="10.8" customHeight="1" x14ac:dyDescent="0.2">
      <c r="A100" s="42" t="s">
        <v>3</v>
      </c>
      <c r="B100" s="3">
        <f t="shared" si="39"/>
        <v>526</v>
      </c>
      <c r="C100" s="3">
        <v>499</v>
      </c>
      <c r="D100" s="3"/>
      <c r="E100" s="3">
        <f t="shared" si="40"/>
        <v>27</v>
      </c>
      <c r="F100" s="3">
        <v>27</v>
      </c>
      <c r="G100" s="3">
        <v>0</v>
      </c>
      <c r="H100" s="3"/>
      <c r="I100" s="6">
        <f t="shared" si="41"/>
        <v>100</v>
      </c>
      <c r="J100" s="6">
        <f t="shared" si="42"/>
        <v>94.866920152091254</v>
      </c>
      <c r="K100" s="6"/>
      <c r="L100" s="6">
        <f t="shared" si="43"/>
        <v>5.1330798479087454</v>
      </c>
      <c r="M100" s="6">
        <f t="shared" si="44"/>
        <v>5.1330798479087454</v>
      </c>
      <c r="N100" s="6">
        <f t="shared" si="45"/>
        <v>0</v>
      </c>
      <c r="O100" s="3"/>
      <c r="P100" s="2"/>
    </row>
    <row r="101" spans="1:16" ht="10.8" customHeight="1" x14ac:dyDescent="0.2">
      <c r="A101" s="42" t="s">
        <v>2</v>
      </c>
      <c r="B101" s="3">
        <f t="shared" si="39"/>
        <v>526</v>
      </c>
      <c r="C101" s="3">
        <v>303</v>
      </c>
      <c r="D101" s="3"/>
      <c r="E101" s="3">
        <f t="shared" si="40"/>
        <v>223</v>
      </c>
      <c r="F101" s="3">
        <v>221</v>
      </c>
      <c r="G101" s="3">
        <v>2</v>
      </c>
      <c r="H101" s="3"/>
      <c r="I101" s="6">
        <f t="shared" si="41"/>
        <v>100</v>
      </c>
      <c r="J101" s="6">
        <f t="shared" si="42"/>
        <v>57.604562737642581</v>
      </c>
      <c r="K101" s="6"/>
      <c r="L101" s="6">
        <f t="shared" si="43"/>
        <v>42.395437262357412</v>
      </c>
      <c r="M101" s="6">
        <f t="shared" si="44"/>
        <v>42.01520912547528</v>
      </c>
      <c r="N101" s="6">
        <f t="shared" si="45"/>
        <v>0.38022813688212925</v>
      </c>
      <c r="O101" s="3"/>
      <c r="P101" s="2"/>
    </row>
    <row r="102" spans="1:16" ht="10.8" customHeight="1" x14ac:dyDescent="0.2">
      <c r="A102" s="42" t="s">
        <v>1</v>
      </c>
      <c r="B102" s="3">
        <f t="shared" si="39"/>
        <v>526</v>
      </c>
      <c r="C102" s="3">
        <v>210</v>
      </c>
      <c r="D102" s="3"/>
      <c r="E102" s="3">
        <f t="shared" si="40"/>
        <v>316</v>
      </c>
      <c r="F102" s="3">
        <v>302</v>
      </c>
      <c r="G102" s="3">
        <v>14</v>
      </c>
      <c r="H102" s="3"/>
      <c r="I102" s="6">
        <f t="shared" si="41"/>
        <v>100</v>
      </c>
      <c r="J102" s="6">
        <f t="shared" si="42"/>
        <v>39.923954372623577</v>
      </c>
      <c r="K102" s="6"/>
      <c r="L102" s="6">
        <f t="shared" si="43"/>
        <v>60.076045627376431</v>
      </c>
      <c r="M102" s="6">
        <f t="shared" si="44"/>
        <v>57.414448669201526</v>
      </c>
      <c r="N102" s="6">
        <f t="shared" si="45"/>
        <v>2.6615969581749046</v>
      </c>
      <c r="O102" s="3"/>
      <c r="P102" s="2"/>
    </row>
    <row r="103" spans="1:16" ht="10.8" customHeight="1" x14ac:dyDescent="0.2">
      <c r="A103" s="42" t="s">
        <v>0</v>
      </c>
      <c r="B103" s="3">
        <f t="shared" si="39"/>
        <v>526</v>
      </c>
      <c r="C103" s="3">
        <v>506</v>
      </c>
      <c r="D103" s="3"/>
      <c r="E103" s="3">
        <f t="shared" si="40"/>
        <v>20</v>
      </c>
      <c r="F103" s="3">
        <v>20</v>
      </c>
      <c r="G103" s="3">
        <v>0</v>
      </c>
      <c r="H103" s="3"/>
      <c r="I103" s="6">
        <f t="shared" si="41"/>
        <v>100</v>
      </c>
      <c r="J103" s="6">
        <f t="shared" si="42"/>
        <v>96.197718631178702</v>
      </c>
      <c r="K103" s="6"/>
      <c r="L103" s="6">
        <f t="shared" si="43"/>
        <v>3.8022813688212929</v>
      </c>
      <c r="M103" s="6">
        <f t="shared" si="44"/>
        <v>3.8022813688212929</v>
      </c>
      <c r="N103" s="6">
        <f t="shared" si="45"/>
        <v>0</v>
      </c>
      <c r="O103" s="3"/>
      <c r="P103" s="2"/>
    </row>
    <row r="104" spans="1:16" ht="10.8" customHeight="1" x14ac:dyDescent="0.2">
      <c r="A104" s="43" t="s">
        <v>19</v>
      </c>
      <c r="B104" s="3">
        <f t="shared" si="39"/>
        <v>526</v>
      </c>
      <c r="C104" s="3">
        <v>218</v>
      </c>
      <c r="D104" s="3"/>
      <c r="E104" s="3">
        <f t="shared" si="40"/>
        <v>308</v>
      </c>
      <c r="F104" s="3">
        <v>304</v>
      </c>
      <c r="G104" s="3">
        <v>4</v>
      </c>
      <c r="H104" s="3"/>
      <c r="I104" s="6">
        <f t="shared" si="41"/>
        <v>99.999999999999986</v>
      </c>
      <c r="J104" s="6">
        <f t="shared" si="42"/>
        <v>41.444866920152087</v>
      </c>
      <c r="K104" s="6"/>
      <c r="L104" s="6">
        <f t="shared" si="43"/>
        <v>58.555133079847899</v>
      </c>
      <c r="M104" s="6">
        <f t="shared" si="44"/>
        <v>57.794676806083643</v>
      </c>
      <c r="N104" s="6">
        <f t="shared" si="45"/>
        <v>0.76045627376425851</v>
      </c>
      <c r="O104" s="3"/>
      <c r="P104" s="2"/>
    </row>
    <row r="105" spans="1:16" ht="10.8" customHeight="1" x14ac:dyDescent="0.2">
      <c r="A105" s="43" t="s">
        <v>18</v>
      </c>
      <c r="B105" s="3">
        <f t="shared" si="39"/>
        <v>526</v>
      </c>
      <c r="C105" s="3">
        <v>412</v>
      </c>
      <c r="D105" s="3"/>
      <c r="E105" s="3">
        <f t="shared" si="40"/>
        <v>114</v>
      </c>
      <c r="F105" s="3">
        <v>113</v>
      </c>
      <c r="G105" s="3">
        <v>1</v>
      </c>
      <c r="H105" s="3"/>
      <c r="I105" s="6">
        <f t="shared" si="41"/>
        <v>100</v>
      </c>
      <c r="J105" s="6">
        <f t="shared" si="42"/>
        <v>78.326996197718628</v>
      </c>
      <c r="K105" s="6"/>
      <c r="L105" s="6">
        <f t="shared" si="43"/>
        <v>21.673003802281372</v>
      </c>
      <c r="M105" s="6">
        <f t="shared" si="44"/>
        <v>21.482889733840306</v>
      </c>
      <c r="N105" s="6">
        <f t="shared" si="45"/>
        <v>0.19011406844106463</v>
      </c>
      <c r="O105" s="3"/>
      <c r="P105" s="2"/>
    </row>
    <row r="106" spans="1:16" ht="10.8" customHeight="1" x14ac:dyDescent="0.2">
      <c r="A106" s="43" t="s">
        <v>17</v>
      </c>
      <c r="B106" s="3">
        <f t="shared" si="39"/>
        <v>526</v>
      </c>
      <c r="C106" s="3">
        <v>484</v>
      </c>
      <c r="D106" s="3"/>
      <c r="E106" s="3">
        <f t="shared" si="40"/>
        <v>42</v>
      </c>
      <c r="F106" s="3">
        <v>41</v>
      </c>
      <c r="G106" s="3">
        <v>1</v>
      </c>
      <c r="H106" s="3"/>
      <c r="I106" s="6">
        <f t="shared" si="41"/>
        <v>100</v>
      </c>
      <c r="J106" s="6">
        <f t="shared" si="42"/>
        <v>92.01520912547528</v>
      </c>
      <c r="K106" s="6"/>
      <c r="L106" s="6">
        <f t="shared" si="43"/>
        <v>7.9847908745247151</v>
      </c>
      <c r="M106" s="6">
        <f t="shared" si="44"/>
        <v>7.7946768060836504</v>
      </c>
      <c r="N106" s="6">
        <f t="shared" si="45"/>
        <v>0.19011406844106463</v>
      </c>
      <c r="O106" s="3"/>
      <c r="P106" s="2"/>
    </row>
    <row r="107" spans="1:16" ht="10.8" customHeight="1" x14ac:dyDescent="0.2">
      <c r="A107" s="43" t="s">
        <v>16</v>
      </c>
      <c r="B107" s="3">
        <f t="shared" si="39"/>
        <v>526</v>
      </c>
      <c r="C107" s="3">
        <v>503</v>
      </c>
      <c r="D107" s="3"/>
      <c r="E107" s="3">
        <f t="shared" si="40"/>
        <v>23</v>
      </c>
      <c r="F107" s="3">
        <v>23</v>
      </c>
      <c r="G107" s="3">
        <v>0</v>
      </c>
      <c r="H107" s="3"/>
      <c r="I107" s="6">
        <f t="shared" si="41"/>
        <v>100</v>
      </c>
      <c r="J107" s="6">
        <f t="shared" si="42"/>
        <v>95.627376425855516</v>
      </c>
      <c r="K107" s="6"/>
      <c r="L107" s="6">
        <f t="shared" si="43"/>
        <v>4.3726235741444865</v>
      </c>
      <c r="M107" s="6">
        <f t="shared" si="44"/>
        <v>4.3726235741444865</v>
      </c>
      <c r="N107" s="6">
        <f t="shared" si="45"/>
        <v>0</v>
      </c>
      <c r="O107" s="3"/>
      <c r="P107" s="2"/>
    </row>
    <row r="108" spans="1:16" ht="10.8" customHeight="1" x14ac:dyDescent="0.2">
      <c r="A108" s="43" t="s">
        <v>15</v>
      </c>
      <c r="B108" s="3">
        <f t="shared" si="39"/>
        <v>526</v>
      </c>
      <c r="C108" s="3">
        <v>320</v>
      </c>
      <c r="D108" s="3"/>
      <c r="E108" s="3">
        <f t="shared" si="40"/>
        <v>206</v>
      </c>
      <c r="F108" s="3">
        <v>205</v>
      </c>
      <c r="G108" s="3">
        <v>1</v>
      </c>
      <c r="H108" s="3"/>
      <c r="I108" s="6">
        <f t="shared" si="41"/>
        <v>100</v>
      </c>
      <c r="J108" s="6">
        <f t="shared" si="42"/>
        <v>60.836501901140686</v>
      </c>
      <c r="K108" s="6"/>
      <c r="L108" s="6">
        <f t="shared" si="43"/>
        <v>39.163498098859314</v>
      </c>
      <c r="M108" s="6">
        <f t="shared" si="44"/>
        <v>38.973384030418252</v>
      </c>
      <c r="N108" s="6">
        <f t="shared" si="45"/>
        <v>0.19011406844106463</v>
      </c>
      <c r="O108" s="3"/>
      <c r="P108" s="2"/>
    </row>
    <row r="109" spans="1:16" ht="10.8" customHeight="1" x14ac:dyDescent="0.2">
      <c r="A109" s="43" t="s">
        <v>14</v>
      </c>
      <c r="B109" s="3">
        <f t="shared" si="39"/>
        <v>526</v>
      </c>
      <c r="C109" s="3">
        <v>393</v>
      </c>
      <c r="D109" s="3"/>
      <c r="E109" s="3">
        <f t="shared" si="40"/>
        <v>133</v>
      </c>
      <c r="F109" s="3">
        <v>133</v>
      </c>
      <c r="G109" s="3">
        <v>0</v>
      </c>
      <c r="H109" s="3"/>
      <c r="I109" s="6">
        <f t="shared" si="41"/>
        <v>100</v>
      </c>
      <c r="J109" s="6">
        <f t="shared" si="42"/>
        <v>74.714828897338407</v>
      </c>
      <c r="K109" s="6"/>
      <c r="L109" s="6">
        <f t="shared" si="43"/>
        <v>25.285171102661597</v>
      </c>
      <c r="M109" s="6">
        <f t="shared" si="44"/>
        <v>25.285171102661597</v>
      </c>
      <c r="N109" s="6">
        <f t="shared" si="45"/>
        <v>0</v>
      </c>
      <c r="O109" s="3"/>
      <c r="P109" s="2"/>
    </row>
    <row r="110" spans="1:16" x14ac:dyDescent="0.2">
      <c r="A110" s="43"/>
      <c r="B110" s="18"/>
      <c r="C110" s="79"/>
      <c r="D110" s="79"/>
      <c r="E110" s="18"/>
      <c r="F110" s="3"/>
      <c r="G110" s="3"/>
      <c r="I110" s="7"/>
      <c r="J110" s="7"/>
      <c r="K110" s="7"/>
      <c r="L110" s="7"/>
      <c r="M110" s="7"/>
      <c r="N110" s="7"/>
    </row>
    <row r="111" spans="1:16" s="15" customFormat="1" x14ac:dyDescent="0.2">
      <c r="A111" s="51" t="s">
        <v>155</v>
      </c>
      <c r="B111" s="20"/>
      <c r="C111" s="80"/>
      <c r="D111" s="80"/>
      <c r="E111" s="20"/>
      <c r="F111" s="60"/>
      <c r="G111" s="60"/>
      <c r="I111" s="21"/>
      <c r="J111" s="21"/>
      <c r="K111" s="21"/>
      <c r="L111" s="21"/>
      <c r="M111" s="21"/>
      <c r="N111" s="21"/>
    </row>
    <row r="112" spans="1:16" ht="10.8" customHeight="1" x14ac:dyDescent="0.2">
      <c r="A112" s="42" t="s">
        <v>8</v>
      </c>
      <c r="B112" s="3">
        <f t="shared" ref="B112:B126" si="46">SUM(C112:E112)</f>
        <v>417</v>
      </c>
      <c r="C112" s="3">
        <v>31</v>
      </c>
      <c r="D112" s="3"/>
      <c r="E112" s="3">
        <f t="shared" ref="E112:E126" si="47">SUM(F112:G112)</f>
        <v>386</v>
      </c>
      <c r="F112" s="3">
        <v>329</v>
      </c>
      <c r="G112" s="3">
        <v>57</v>
      </c>
      <c r="H112" s="3"/>
      <c r="I112" s="6">
        <f t="shared" ref="I112:I126" si="48">SUM(J112,L112)</f>
        <v>100</v>
      </c>
      <c r="J112" s="6">
        <f t="shared" ref="J112:J126" si="49">(C112/$B112)*100</f>
        <v>7.434052757793765</v>
      </c>
      <c r="K112" s="6"/>
      <c r="L112" s="6">
        <f t="shared" ref="L112:L126" si="50">SUM(M112:N112)</f>
        <v>92.565947242206235</v>
      </c>
      <c r="M112" s="6">
        <f t="shared" ref="M112:M126" si="51">(F112/$B112)*100</f>
        <v>78.896882494004799</v>
      </c>
      <c r="N112" s="6">
        <f t="shared" ref="N112:N126" si="52">(G112/$B112)*100</f>
        <v>13.669064748201439</v>
      </c>
      <c r="O112" s="3"/>
      <c r="P112" s="2"/>
    </row>
    <row r="113" spans="1:16" ht="10.8" customHeight="1" x14ac:dyDescent="0.2">
      <c r="A113" s="42" t="s">
        <v>7</v>
      </c>
      <c r="B113" s="3">
        <f t="shared" si="46"/>
        <v>417</v>
      </c>
      <c r="C113" s="3">
        <v>12</v>
      </c>
      <c r="D113" s="3"/>
      <c r="E113" s="3">
        <f t="shared" si="47"/>
        <v>405</v>
      </c>
      <c r="F113" s="3">
        <v>329</v>
      </c>
      <c r="G113" s="3">
        <v>76</v>
      </c>
      <c r="H113" s="3"/>
      <c r="I113" s="6">
        <f t="shared" si="48"/>
        <v>100</v>
      </c>
      <c r="J113" s="6">
        <f t="shared" si="49"/>
        <v>2.877697841726619</v>
      </c>
      <c r="K113" s="6"/>
      <c r="L113" s="6">
        <f t="shared" si="50"/>
        <v>97.122302158273385</v>
      </c>
      <c r="M113" s="6">
        <f t="shared" si="51"/>
        <v>78.896882494004799</v>
      </c>
      <c r="N113" s="6">
        <f t="shared" si="52"/>
        <v>18.225419664268586</v>
      </c>
      <c r="O113" s="3"/>
      <c r="P113" s="2"/>
    </row>
    <row r="114" spans="1:16" ht="10.8" customHeight="1" x14ac:dyDescent="0.2">
      <c r="A114" s="42" t="s">
        <v>6</v>
      </c>
      <c r="B114" s="3">
        <f t="shared" si="46"/>
        <v>417</v>
      </c>
      <c r="C114" s="3">
        <v>408</v>
      </c>
      <c r="D114" s="3"/>
      <c r="E114" s="3">
        <f t="shared" si="47"/>
        <v>9</v>
      </c>
      <c r="F114" s="3">
        <v>9</v>
      </c>
      <c r="G114" s="3">
        <v>0</v>
      </c>
      <c r="H114" s="3"/>
      <c r="I114" s="6">
        <f t="shared" si="48"/>
        <v>100</v>
      </c>
      <c r="J114" s="6">
        <f t="shared" si="49"/>
        <v>97.841726618705039</v>
      </c>
      <c r="K114" s="6"/>
      <c r="L114" s="6">
        <f t="shared" si="50"/>
        <v>2.1582733812949639</v>
      </c>
      <c r="M114" s="6">
        <f t="shared" si="51"/>
        <v>2.1582733812949639</v>
      </c>
      <c r="N114" s="6">
        <f t="shared" si="52"/>
        <v>0</v>
      </c>
      <c r="O114" s="3"/>
      <c r="P114" s="2"/>
    </row>
    <row r="115" spans="1:16" ht="10.8" customHeight="1" x14ac:dyDescent="0.2">
      <c r="A115" s="42" t="s">
        <v>5</v>
      </c>
      <c r="B115" s="3">
        <f t="shared" si="46"/>
        <v>417</v>
      </c>
      <c r="C115" s="3">
        <v>349</v>
      </c>
      <c r="D115" s="3"/>
      <c r="E115" s="3">
        <f t="shared" si="47"/>
        <v>68</v>
      </c>
      <c r="F115" s="3">
        <v>66</v>
      </c>
      <c r="G115" s="3">
        <v>2</v>
      </c>
      <c r="H115" s="3"/>
      <c r="I115" s="6">
        <f t="shared" si="48"/>
        <v>100</v>
      </c>
      <c r="J115" s="6">
        <f t="shared" si="49"/>
        <v>83.693045563549163</v>
      </c>
      <c r="K115" s="6"/>
      <c r="L115" s="6">
        <f t="shared" si="50"/>
        <v>16.306954436450837</v>
      </c>
      <c r="M115" s="6">
        <f t="shared" si="51"/>
        <v>15.827338129496402</v>
      </c>
      <c r="N115" s="6">
        <f t="shared" si="52"/>
        <v>0.47961630695443641</v>
      </c>
      <c r="O115" s="3"/>
      <c r="P115" s="2"/>
    </row>
    <row r="116" spans="1:16" ht="10.8" customHeight="1" x14ac:dyDescent="0.2">
      <c r="A116" s="42" t="s">
        <v>4</v>
      </c>
      <c r="B116" s="3">
        <f t="shared" si="46"/>
        <v>417</v>
      </c>
      <c r="C116" s="3">
        <v>153</v>
      </c>
      <c r="D116" s="3"/>
      <c r="E116" s="3">
        <f t="shared" si="47"/>
        <v>264</v>
      </c>
      <c r="F116" s="3">
        <v>264</v>
      </c>
      <c r="G116" s="3">
        <v>0</v>
      </c>
      <c r="H116" s="3"/>
      <c r="I116" s="6">
        <f t="shared" si="48"/>
        <v>100</v>
      </c>
      <c r="J116" s="6">
        <f t="shared" si="49"/>
        <v>36.690647482014391</v>
      </c>
      <c r="K116" s="6"/>
      <c r="L116" s="6">
        <f t="shared" si="50"/>
        <v>63.309352517985609</v>
      </c>
      <c r="M116" s="6">
        <f t="shared" si="51"/>
        <v>63.309352517985609</v>
      </c>
      <c r="N116" s="6">
        <f t="shared" si="52"/>
        <v>0</v>
      </c>
      <c r="O116" s="3"/>
      <c r="P116" s="2"/>
    </row>
    <row r="117" spans="1:16" ht="10.8" customHeight="1" x14ac:dyDescent="0.2">
      <c r="A117" s="42" t="s">
        <v>3</v>
      </c>
      <c r="B117" s="3">
        <f t="shared" si="46"/>
        <v>417</v>
      </c>
      <c r="C117" s="3">
        <v>399</v>
      </c>
      <c r="D117" s="3"/>
      <c r="E117" s="3">
        <f t="shared" si="47"/>
        <v>18</v>
      </c>
      <c r="F117" s="3">
        <v>18</v>
      </c>
      <c r="G117" s="3">
        <v>0</v>
      </c>
      <c r="H117" s="3"/>
      <c r="I117" s="6">
        <f t="shared" si="48"/>
        <v>100</v>
      </c>
      <c r="J117" s="6">
        <f t="shared" si="49"/>
        <v>95.683453237410077</v>
      </c>
      <c r="K117" s="6"/>
      <c r="L117" s="6">
        <f t="shared" si="50"/>
        <v>4.3165467625899279</v>
      </c>
      <c r="M117" s="6">
        <f t="shared" si="51"/>
        <v>4.3165467625899279</v>
      </c>
      <c r="N117" s="6">
        <f t="shared" si="52"/>
        <v>0</v>
      </c>
      <c r="O117" s="3"/>
      <c r="P117" s="2"/>
    </row>
    <row r="118" spans="1:16" ht="10.8" customHeight="1" x14ac:dyDescent="0.2">
      <c r="A118" s="42" t="s">
        <v>2</v>
      </c>
      <c r="B118" s="3">
        <f t="shared" si="46"/>
        <v>417</v>
      </c>
      <c r="C118" s="3">
        <v>189</v>
      </c>
      <c r="D118" s="3"/>
      <c r="E118" s="3">
        <f t="shared" si="47"/>
        <v>228</v>
      </c>
      <c r="F118" s="3">
        <v>222</v>
      </c>
      <c r="G118" s="3">
        <v>6</v>
      </c>
      <c r="H118" s="3"/>
      <c r="I118" s="6">
        <f t="shared" si="48"/>
        <v>100</v>
      </c>
      <c r="J118" s="6">
        <f t="shared" si="49"/>
        <v>45.323741007194243</v>
      </c>
      <c r="K118" s="6"/>
      <c r="L118" s="6">
        <f t="shared" si="50"/>
        <v>54.676258992805757</v>
      </c>
      <c r="M118" s="6">
        <f t="shared" si="51"/>
        <v>53.237410071942449</v>
      </c>
      <c r="N118" s="6">
        <f t="shared" si="52"/>
        <v>1.4388489208633095</v>
      </c>
      <c r="O118" s="3"/>
      <c r="P118" s="2"/>
    </row>
    <row r="119" spans="1:16" ht="10.8" customHeight="1" x14ac:dyDescent="0.2">
      <c r="A119" s="42" t="s">
        <v>1</v>
      </c>
      <c r="B119" s="3">
        <f t="shared" si="46"/>
        <v>417</v>
      </c>
      <c r="C119" s="3">
        <v>210</v>
      </c>
      <c r="D119" s="3"/>
      <c r="E119" s="3">
        <f t="shared" si="47"/>
        <v>207</v>
      </c>
      <c r="F119" s="3">
        <v>193</v>
      </c>
      <c r="G119" s="3">
        <v>14</v>
      </c>
      <c r="H119" s="3"/>
      <c r="I119" s="6">
        <f t="shared" si="48"/>
        <v>100</v>
      </c>
      <c r="J119" s="6">
        <f t="shared" si="49"/>
        <v>50.359712230215827</v>
      </c>
      <c r="K119" s="6"/>
      <c r="L119" s="6">
        <f t="shared" si="50"/>
        <v>49.640287769784173</v>
      </c>
      <c r="M119" s="6">
        <f t="shared" si="51"/>
        <v>46.282973621103118</v>
      </c>
      <c r="N119" s="6">
        <f t="shared" si="52"/>
        <v>3.3573141486810552</v>
      </c>
      <c r="O119" s="3"/>
      <c r="P119" s="2"/>
    </row>
    <row r="120" spans="1:16" ht="10.8" customHeight="1" x14ac:dyDescent="0.2">
      <c r="A120" s="42" t="s">
        <v>0</v>
      </c>
      <c r="B120" s="3">
        <f t="shared" si="46"/>
        <v>417</v>
      </c>
      <c r="C120" s="3">
        <v>398</v>
      </c>
      <c r="D120" s="3"/>
      <c r="E120" s="3">
        <f t="shared" si="47"/>
        <v>19</v>
      </c>
      <c r="F120" s="3">
        <v>19</v>
      </c>
      <c r="G120" s="3">
        <v>0</v>
      </c>
      <c r="H120" s="3"/>
      <c r="I120" s="6">
        <f t="shared" si="48"/>
        <v>100</v>
      </c>
      <c r="J120" s="6">
        <f t="shared" si="49"/>
        <v>95.44364508393285</v>
      </c>
      <c r="K120" s="6"/>
      <c r="L120" s="6">
        <f t="shared" si="50"/>
        <v>4.5563549160671464</v>
      </c>
      <c r="M120" s="6">
        <f t="shared" si="51"/>
        <v>4.5563549160671464</v>
      </c>
      <c r="N120" s="6">
        <f t="shared" si="52"/>
        <v>0</v>
      </c>
      <c r="O120" s="3"/>
      <c r="P120" s="2"/>
    </row>
    <row r="121" spans="1:16" ht="10.8" customHeight="1" x14ac:dyDescent="0.2">
      <c r="A121" s="43" t="s">
        <v>19</v>
      </c>
      <c r="B121" s="3">
        <f t="shared" si="46"/>
        <v>417</v>
      </c>
      <c r="C121" s="3">
        <v>186</v>
      </c>
      <c r="D121" s="3"/>
      <c r="E121" s="3">
        <f t="shared" si="47"/>
        <v>231</v>
      </c>
      <c r="F121" s="3">
        <v>228</v>
      </c>
      <c r="G121" s="3">
        <v>3</v>
      </c>
      <c r="H121" s="3"/>
      <c r="I121" s="6">
        <f t="shared" si="48"/>
        <v>100</v>
      </c>
      <c r="J121" s="6">
        <f t="shared" si="49"/>
        <v>44.60431654676259</v>
      </c>
      <c r="K121" s="6"/>
      <c r="L121" s="6">
        <f t="shared" si="50"/>
        <v>55.39568345323741</v>
      </c>
      <c r="M121" s="6">
        <f t="shared" si="51"/>
        <v>54.676258992805757</v>
      </c>
      <c r="N121" s="6">
        <f t="shared" si="52"/>
        <v>0.71942446043165476</v>
      </c>
      <c r="O121" s="3"/>
      <c r="P121" s="2"/>
    </row>
    <row r="122" spans="1:16" ht="10.8" customHeight="1" x14ac:dyDescent="0.2">
      <c r="A122" s="43" t="s">
        <v>18</v>
      </c>
      <c r="B122" s="3">
        <f t="shared" si="46"/>
        <v>417</v>
      </c>
      <c r="C122" s="3">
        <v>291</v>
      </c>
      <c r="D122" s="3"/>
      <c r="E122" s="3">
        <f t="shared" si="47"/>
        <v>126</v>
      </c>
      <c r="F122" s="3">
        <v>120</v>
      </c>
      <c r="G122" s="3">
        <v>6</v>
      </c>
      <c r="H122" s="3"/>
      <c r="I122" s="6">
        <f t="shared" si="48"/>
        <v>100</v>
      </c>
      <c r="J122" s="6">
        <f t="shared" si="49"/>
        <v>69.7841726618705</v>
      </c>
      <c r="K122" s="6"/>
      <c r="L122" s="6">
        <f t="shared" si="50"/>
        <v>30.215827338129497</v>
      </c>
      <c r="M122" s="6">
        <f t="shared" si="51"/>
        <v>28.776978417266186</v>
      </c>
      <c r="N122" s="6">
        <f t="shared" si="52"/>
        <v>1.4388489208633095</v>
      </c>
      <c r="O122" s="3"/>
      <c r="P122" s="2"/>
    </row>
    <row r="123" spans="1:16" ht="10.8" customHeight="1" x14ac:dyDescent="0.2">
      <c r="A123" s="43" t="s">
        <v>17</v>
      </c>
      <c r="B123" s="3">
        <f t="shared" si="46"/>
        <v>417</v>
      </c>
      <c r="C123" s="3">
        <v>371</v>
      </c>
      <c r="D123" s="3"/>
      <c r="E123" s="3">
        <f t="shared" si="47"/>
        <v>46</v>
      </c>
      <c r="F123" s="3">
        <v>45</v>
      </c>
      <c r="G123" s="3">
        <v>1</v>
      </c>
      <c r="H123" s="3"/>
      <c r="I123" s="6">
        <f t="shared" si="48"/>
        <v>100</v>
      </c>
      <c r="J123" s="6">
        <f t="shared" si="49"/>
        <v>88.968824940047966</v>
      </c>
      <c r="K123" s="6"/>
      <c r="L123" s="6">
        <f t="shared" si="50"/>
        <v>11.031175059952039</v>
      </c>
      <c r="M123" s="6">
        <f t="shared" si="51"/>
        <v>10.791366906474821</v>
      </c>
      <c r="N123" s="6">
        <f t="shared" si="52"/>
        <v>0.23980815347721821</v>
      </c>
      <c r="O123" s="3"/>
      <c r="P123" s="2"/>
    </row>
    <row r="124" spans="1:16" ht="10.8" customHeight="1" x14ac:dyDescent="0.2">
      <c r="A124" s="43" t="s">
        <v>16</v>
      </c>
      <c r="B124" s="3">
        <f t="shared" si="46"/>
        <v>417</v>
      </c>
      <c r="C124" s="3">
        <v>345</v>
      </c>
      <c r="D124" s="3"/>
      <c r="E124" s="3">
        <f t="shared" si="47"/>
        <v>72</v>
      </c>
      <c r="F124" s="3">
        <v>70</v>
      </c>
      <c r="G124" s="3">
        <v>2</v>
      </c>
      <c r="H124" s="3"/>
      <c r="I124" s="6">
        <f t="shared" si="48"/>
        <v>100</v>
      </c>
      <c r="J124" s="6">
        <f t="shared" si="49"/>
        <v>82.733812949640281</v>
      </c>
      <c r="K124" s="6"/>
      <c r="L124" s="6">
        <f t="shared" si="50"/>
        <v>17.266187050359715</v>
      </c>
      <c r="M124" s="6">
        <f t="shared" si="51"/>
        <v>16.786570743405278</v>
      </c>
      <c r="N124" s="6">
        <f t="shared" si="52"/>
        <v>0.47961630695443641</v>
      </c>
      <c r="O124" s="3"/>
      <c r="P124" s="2"/>
    </row>
    <row r="125" spans="1:16" ht="10.8" customHeight="1" x14ac:dyDescent="0.2">
      <c r="A125" s="43" t="s">
        <v>15</v>
      </c>
      <c r="B125" s="3">
        <f t="shared" si="46"/>
        <v>417</v>
      </c>
      <c r="C125" s="3">
        <v>262</v>
      </c>
      <c r="D125" s="3"/>
      <c r="E125" s="3">
        <f t="shared" si="47"/>
        <v>155</v>
      </c>
      <c r="F125" s="3">
        <v>153</v>
      </c>
      <c r="G125" s="3">
        <v>2</v>
      </c>
      <c r="H125" s="3"/>
      <c r="I125" s="6">
        <f t="shared" si="48"/>
        <v>100</v>
      </c>
      <c r="J125" s="6">
        <f t="shared" si="49"/>
        <v>62.829736211031175</v>
      </c>
      <c r="K125" s="6"/>
      <c r="L125" s="6">
        <f t="shared" si="50"/>
        <v>37.170263788968825</v>
      </c>
      <c r="M125" s="6">
        <f t="shared" si="51"/>
        <v>36.690647482014391</v>
      </c>
      <c r="N125" s="6">
        <f t="shared" si="52"/>
        <v>0.47961630695443641</v>
      </c>
      <c r="O125" s="3"/>
      <c r="P125" s="2"/>
    </row>
    <row r="126" spans="1:16" ht="10.8" customHeight="1" x14ac:dyDescent="0.2">
      <c r="A126" s="43" t="s">
        <v>14</v>
      </c>
      <c r="B126" s="3">
        <f t="shared" si="46"/>
        <v>417</v>
      </c>
      <c r="C126" s="3">
        <v>365</v>
      </c>
      <c r="D126" s="3"/>
      <c r="E126" s="3">
        <f t="shared" si="47"/>
        <v>52</v>
      </c>
      <c r="F126" s="3">
        <v>52</v>
      </c>
      <c r="G126" s="3">
        <v>0</v>
      </c>
      <c r="H126" s="3"/>
      <c r="I126" s="6">
        <f t="shared" si="48"/>
        <v>100</v>
      </c>
      <c r="J126" s="6">
        <f t="shared" si="49"/>
        <v>87.529976019184659</v>
      </c>
      <c r="K126" s="6"/>
      <c r="L126" s="6">
        <f t="shared" si="50"/>
        <v>12.470023980815348</v>
      </c>
      <c r="M126" s="6">
        <f t="shared" si="51"/>
        <v>12.470023980815348</v>
      </c>
      <c r="N126" s="6">
        <f t="shared" si="52"/>
        <v>0</v>
      </c>
      <c r="O126" s="3"/>
      <c r="P126" s="2"/>
    </row>
    <row r="127" spans="1:16" ht="10.8" thickBot="1" x14ac:dyDescent="0.25">
      <c r="A127" s="5"/>
      <c r="B127" s="5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P127" s="2"/>
    </row>
    <row r="128" spans="1:16" x14ac:dyDescent="0.2">
      <c r="P128" s="2"/>
    </row>
    <row r="129" spans="1:16" ht="25.2" customHeight="1" x14ac:dyDescent="0.2">
      <c r="A129" s="81" t="s">
        <v>43</v>
      </c>
      <c r="B129" s="81"/>
      <c r="C129" s="81"/>
      <c r="D129" s="81"/>
      <c r="E129" s="81"/>
      <c r="F129" s="81"/>
      <c r="G129" s="81"/>
      <c r="H129" s="81"/>
      <c r="I129" s="81"/>
      <c r="J129" s="81"/>
      <c r="K129" s="81"/>
      <c r="L129" s="81"/>
      <c r="M129" s="81"/>
      <c r="N129" s="81"/>
      <c r="O129" s="13"/>
    </row>
    <row r="130" spans="1:16" x14ac:dyDescent="0.2">
      <c r="A130" s="40"/>
      <c r="B130" s="40"/>
      <c r="C130" s="40"/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13"/>
    </row>
    <row r="131" spans="1:16" x14ac:dyDescent="0.2">
      <c r="P131" s="2"/>
    </row>
  </sheetData>
  <mergeCells count="13">
    <mergeCell ref="J6:J7"/>
    <mergeCell ref="L6:N6"/>
    <mergeCell ref="A129:N129"/>
    <mergeCell ref="A1:N1"/>
    <mergeCell ref="A2:N2"/>
    <mergeCell ref="A3:N3"/>
    <mergeCell ref="A5:A7"/>
    <mergeCell ref="B5:G5"/>
    <mergeCell ref="I5:N5"/>
    <mergeCell ref="B6:B7"/>
    <mergeCell ref="C6:C7"/>
    <mergeCell ref="E6:G6"/>
    <mergeCell ref="I6:I7"/>
  </mergeCells>
  <printOptions horizontalCentered="1"/>
  <pageMargins left="0.39370078740157483" right="0.39370078740157483" top="0.39370078740157483" bottom="0.39370078740157483" header="0.31496062992125984" footer="0.31496062992125984"/>
  <pageSetup scale="94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pageSetUpPr fitToPage="1"/>
  </sheetPr>
  <dimension ref="A1:O411"/>
  <sheetViews>
    <sheetView workbookViewId="0">
      <selection sqref="A1:N1"/>
    </sheetView>
  </sheetViews>
  <sheetFormatPr baseColWidth="10" defaultRowHeight="10.199999999999999" x14ac:dyDescent="0.2"/>
  <cols>
    <col min="1" max="1" width="27.33203125" style="1" bestFit="1" customWidth="1"/>
    <col min="2" max="2" width="9.21875" style="1" customWidth="1"/>
    <col min="3" max="3" width="8.109375" style="1" customWidth="1"/>
    <col min="4" max="4" width="1.109375" style="1" customWidth="1"/>
    <col min="5" max="5" width="6.5546875" style="1" customWidth="1"/>
    <col min="6" max="7" width="7.6640625" style="1" customWidth="1"/>
    <col min="8" max="8" width="1.77734375" style="1" customWidth="1"/>
    <col min="9" max="9" width="9.21875" style="1" customWidth="1"/>
    <col min="10" max="10" width="8.109375" style="1" customWidth="1"/>
    <col min="11" max="11" width="1.109375" style="1" customWidth="1"/>
    <col min="12" max="12" width="6.5546875" style="1" customWidth="1"/>
    <col min="13" max="14" width="7.6640625" style="1" customWidth="1"/>
    <col min="15" max="15" width="6.5546875" style="1" customWidth="1"/>
    <col min="16" max="16384" width="11.5546875" style="1"/>
  </cols>
  <sheetData>
    <row r="1" spans="1:14" ht="13.8" x14ac:dyDescent="0.2">
      <c r="A1" s="82" t="s">
        <v>146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</row>
    <row r="2" spans="1:14" ht="13.8" x14ac:dyDescent="0.2">
      <c r="A2" s="82" t="s">
        <v>108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</row>
    <row r="3" spans="1:14" ht="33.6" customHeight="1" x14ac:dyDescent="0.2">
      <c r="A3" s="82" t="s">
        <v>161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</row>
    <row r="4" spans="1:14" ht="10.8" thickBot="1" x14ac:dyDescent="0.2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</row>
    <row r="5" spans="1:14" s="11" customFormat="1" ht="14.4" customHeight="1" x14ac:dyDescent="0.3">
      <c r="A5" s="95" t="s">
        <v>107</v>
      </c>
      <c r="B5" s="85" t="s">
        <v>11</v>
      </c>
      <c r="C5" s="85"/>
      <c r="D5" s="85"/>
      <c r="E5" s="85"/>
      <c r="F5" s="85"/>
      <c r="G5" s="85"/>
      <c r="H5" s="57"/>
      <c r="I5" s="85" t="s">
        <v>10</v>
      </c>
      <c r="J5" s="85"/>
      <c r="K5" s="85"/>
      <c r="L5" s="85"/>
      <c r="M5" s="85"/>
      <c r="N5" s="85"/>
    </row>
    <row r="6" spans="1:14" s="11" customFormat="1" ht="14.4" customHeight="1" x14ac:dyDescent="0.3">
      <c r="A6" s="92"/>
      <c r="B6" s="93" t="s">
        <v>52</v>
      </c>
      <c r="C6" s="93" t="s">
        <v>31</v>
      </c>
      <c r="D6" s="49"/>
      <c r="E6" s="94" t="s">
        <v>32</v>
      </c>
      <c r="F6" s="94"/>
      <c r="G6" s="94"/>
      <c r="H6" s="57"/>
      <c r="I6" s="93" t="s">
        <v>52</v>
      </c>
      <c r="J6" s="93" t="s">
        <v>31</v>
      </c>
      <c r="K6" s="49"/>
      <c r="L6" s="94" t="s">
        <v>32</v>
      </c>
      <c r="M6" s="94"/>
      <c r="N6" s="94"/>
    </row>
    <row r="7" spans="1:14" s="11" customFormat="1" ht="31.2" customHeight="1" x14ac:dyDescent="0.3">
      <c r="A7" s="87"/>
      <c r="B7" s="84"/>
      <c r="C7" s="84"/>
      <c r="D7" s="47"/>
      <c r="E7" s="48" t="s">
        <v>9</v>
      </c>
      <c r="F7" s="47" t="s">
        <v>47</v>
      </c>
      <c r="G7" s="47" t="s">
        <v>48</v>
      </c>
      <c r="H7" s="58"/>
      <c r="I7" s="84"/>
      <c r="J7" s="84"/>
      <c r="K7" s="47"/>
      <c r="L7" s="48" t="s">
        <v>9</v>
      </c>
      <c r="M7" s="47" t="s">
        <v>47</v>
      </c>
      <c r="N7" s="47" t="s">
        <v>48</v>
      </c>
    </row>
    <row r="8" spans="1:14" x14ac:dyDescent="0.2">
      <c r="B8" s="7"/>
      <c r="C8" s="8"/>
      <c r="D8" s="8"/>
      <c r="E8" s="7"/>
      <c r="I8" s="7"/>
      <c r="J8" s="7"/>
      <c r="K8" s="7"/>
      <c r="L8" s="7"/>
      <c r="M8" s="7"/>
      <c r="N8" s="7"/>
    </row>
    <row r="9" spans="1:14" s="15" customFormat="1" x14ac:dyDescent="0.2">
      <c r="A9" s="45" t="s">
        <v>67</v>
      </c>
      <c r="B9" s="21"/>
      <c r="C9" s="59"/>
      <c r="D9" s="59"/>
      <c r="E9" s="21"/>
      <c r="I9" s="21"/>
      <c r="J9" s="21"/>
      <c r="K9" s="21"/>
      <c r="L9" s="21"/>
      <c r="M9" s="21"/>
      <c r="N9" s="21"/>
    </row>
    <row r="10" spans="1:14" ht="10.8" customHeight="1" x14ac:dyDescent="0.2">
      <c r="A10" s="42" t="s">
        <v>8</v>
      </c>
      <c r="B10" s="3">
        <f t="shared" ref="B10:B17" si="0">SUM(C10:E10)</f>
        <v>478</v>
      </c>
      <c r="C10" s="3">
        <v>33</v>
      </c>
      <c r="D10" s="3"/>
      <c r="E10" s="3">
        <f t="shared" ref="E10:E17" si="1">SUM(F10:G10)</f>
        <v>445</v>
      </c>
      <c r="F10" s="3">
        <v>298</v>
      </c>
      <c r="G10" s="3">
        <v>147</v>
      </c>
      <c r="H10" s="3"/>
      <c r="I10" s="6">
        <f t="shared" ref="I10" si="2">SUM(J10,L10)</f>
        <v>100.00000000000001</v>
      </c>
      <c r="J10" s="6">
        <f t="shared" ref="J10" si="3">(C10/$B10)*100</f>
        <v>6.9037656903765692</v>
      </c>
      <c r="K10" s="6"/>
      <c r="L10" s="6">
        <f t="shared" ref="L10" si="4">SUM(M10:N10)</f>
        <v>93.096234309623441</v>
      </c>
      <c r="M10" s="6">
        <f t="shared" ref="M10:N10" si="5">(F10/$B10)*100</f>
        <v>62.343096234309627</v>
      </c>
      <c r="N10" s="6">
        <f t="shared" si="5"/>
        <v>30.753138075313807</v>
      </c>
    </row>
    <row r="11" spans="1:14" ht="10.8" customHeight="1" x14ac:dyDescent="0.2">
      <c r="A11" s="42" t="s">
        <v>7</v>
      </c>
      <c r="B11" s="3">
        <f t="shared" si="0"/>
        <v>478</v>
      </c>
      <c r="C11" s="3">
        <v>4</v>
      </c>
      <c r="D11" s="3"/>
      <c r="E11" s="3">
        <f t="shared" si="1"/>
        <v>474</v>
      </c>
      <c r="F11" s="3">
        <v>188</v>
      </c>
      <c r="G11" s="3">
        <v>286</v>
      </c>
      <c r="H11" s="3"/>
      <c r="I11" s="6">
        <f t="shared" ref="I11:I17" si="6">SUM(J11,L11)</f>
        <v>100</v>
      </c>
      <c r="J11" s="6">
        <f t="shared" ref="J11:J17" si="7">(C11/$B11)*100</f>
        <v>0.83682008368200833</v>
      </c>
      <c r="K11" s="6"/>
      <c r="L11" s="6">
        <f t="shared" ref="L11:L17" si="8">SUM(M11:N11)</f>
        <v>99.163179916317986</v>
      </c>
      <c r="M11" s="6">
        <f t="shared" ref="M11:M17" si="9">(F11/$B11)*100</f>
        <v>39.330543933054393</v>
      </c>
      <c r="N11" s="6">
        <f t="shared" ref="N11:N17" si="10">(G11/$B11)*100</f>
        <v>59.832635983263593</v>
      </c>
    </row>
    <row r="12" spans="1:14" ht="10.8" customHeight="1" x14ac:dyDescent="0.2">
      <c r="A12" s="42" t="s">
        <v>6</v>
      </c>
      <c r="B12" s="3">
        <f t="shared" si="0"/>
        <v>478</v>
      </c>
      <c r="C12" s="3">
        <v>249</v>
      </c>
      <c r="D12" s="3"/>
      <c r="E12" s="3">
        <f t="shared" si="1"/>
        <v>229</v>
      </c>
      <c r="F12" s="3">
        <v>199</v>
      </c>
      <c r="G12" s="3">
        <v>30</v>
      </c>
      <c r="H12" s="3"/>
      <c r="I12" s="6">
        <f t="shared" si="6"/>
        <v>100</v>
      </c>
      <c r="J12" s="6">
        <f t="shared" si="7"/>
        <v>52.09205020920502</v>
      </c>
      <c r="K12" s="6"/>
      <c r="L12" s="6">
        <f t="shared" si="8"/>
        <v>47.90794979079498</v>
      </c>
      <c r="M12" s="6">
        <f t="shared" si="9"/>
        <v>41.63179916317992</v>
      </c>
      <c r="N12" s="6">
        <f t="shared" si="10"/>
        <v>6.2761506276150625</v>
      </c>
    </row>
    <row r="13" spans="1:14" ht="10.8" customHeight="1" x14ac:dyDescent="0.2">
      <c r="A13" s="42" t="s">
        <v>5</v>
      </c>
      <c r="B13" s="3">
        <f t="shared" si="0"/>
        <v>478</v>
      </c>
      <c r="C13" s="3">
        <v>371</v>
      </c>
      <c r="D13" s="3"/>
      <c r="E13" s="3">
        <f t="shared" si="1"/>
        <v>107</v>
      </c>
      <c r="F13" s="3">
        <v>102</v>
      </c>
      <c r="G13" s="3">
        <v>5</v>
      </c>
      <c r="H13" s="3"/>
      <c r="I13" s="6">
        <f t="shared" si="6"/>
        <v>100</v>
      </c>
      <c r="J13" s="6">
        <f t="shared" si="7"/>
        <v>77.61506276150628</v>
      </c>
      <c r="K13" s="6"/>
      <c r="L13" s="6">
        <f t="shared" si="8"/>
        <v>22.384937238493723</v>
      </c>
      <c r="M13" s="6">
        <f t="shared" si="9"/>
        <v>21.338912133891213</v>
      </c>
      <c r="N13" s="6">
        <f t="shared" si="10"/>
        <v>1.0460251046025104</v>
      </c>
    </row>
    <row r="14" spans="1:14" ht="10.8" customHeight="1" x14ac:dyDescent="0.2">
      <c r="A14" s="42" t="s">
        <v>4</v>
      </c>
      <c r="B14" s="3">
        <f t="shared" si="0"/>
        <v>478</v>
      </c>
      <c r="C14" s="3">
        <v>269</v>
      </c>
      <c r="D14" s="3"/>
      <c r="E14" s="3">
        <f t="shared" si="1"/>
        <v>209</v>
      </c>
      <c r="F14" s="3">
        <v>186</v>
      </c>
      <c r="G14" s="3">
        <v>23</v>
      </c>
      <c r="H14" s="3"/>
      <c r="I14" s="6">
        <f t="shared" si="6"/>
        <v>100</v>
      </c>
      <c r="J14" s="6">
        <f t="shared" si="7"/>
        <v>56.27615062761506</v>
      </c>
      <c r="K14" s="6"/>
      <c r="L14" s="6">
        <f t="shared" si="8"/>
        <v>43.72384937238494</v>
      </c>
      <c r="M14" s="6">
        <f t="shared" si="9"/>
        <v>38.912133891213394</v>
      </c>
      <c r="N14" s="6">
        <f t="shared" si="10"/>
        <v>4.8117154811715483</v>
      </c>
    </row>
    <row r="15" spans="1:14" ht="10.8" customHeight="1" x14ac:dyDescent="0.2">
      <c r="A15" s="42" t="s">
        <v>2</v>
      </c>
      <c r="B15" s="3">
        <f t="shared" si="0"/>
        <v>478</v>
      </c>
      <c r="C15" s="3">
        <v>34</v>
      </c>
      <c r="D15" s="3"/>
      <c r="E15" s="3">
        <f t="shared" si="1"/>
        <v>444</v>
      </c>
      <c r="F15" s="3">
        <v>275</v>
      </c>
      <c r="G15" s="3">
        <v>169</v>
      </c>
      <c r="H15" s="3"/>
      <c r="I15" s="6">
        <f t="shared" si="6"/>
        <v>100</v>
      </c>
      <c r="J15" s="6">
        <f t="shared" si="7"/>
        <v>7.1129707112970717</v>
      </c>
      <c r="K15" s="6"/>
      <c r="L15" s="6">
        <f t="shared" si="8"/>
        <v>92.887029288702934</v>
      </c>
      <c r="M15" s="6">
        <f t="shared" si="9"/>
        <v>57.531380753138073</v>
      </c>
      <c r="N15" s="6">
        <f t="shared" si="10"/>
        <v>35.355648535564853</v>
      </c>
    </row>
    <row r="16" spans="1:14" ht="10.8" customHeight="1" x14ac:dyDescent="0.2">
      <c r="A16" s="42" t="s">
        <v>1</v>
      </c>
      <c r="B16" s="3">
        <f t="shared" si="0"/>
        <v>478</v>
      </c>
      <c r="C16" s="3">
        <v>30</v>
      </c>
      <c r="D16" s="3"/>
      <c r="E16" s="3">
        <f t="shared" si="1"/>
        <v>448</v>
      </c>
      <c r="F16" s="3">
        <v>295</v>
      </c>
      <c r="G16" s="3">
        <v>153</v>
      </c>
      <c r="H16" s="3"/>
      <c r="I16" s="6">
        <f t="shared" si="6"/>
        <v>100</v>
      </c>
      <c r="J16" s="6">
        <f t="shared" si="7"/>
        <v>6.2761506276150625</v>
      </c>
      <c r="K16" s="6"/>
      <c r="L16" s="6">
        <f t="shared" si="8"/>
        <v>93.723849372384933</v>
      </c>
      <c r="M16" s="6">
        <f t="shared" si="9"/>
        <v>61.715481171548113</v>
      </c>
      <c r="N16" s="6">
        <f t="shared" si="10"/>
        <v>32.00836820083682</v>
      </c>
    </row>
    <row r="17" spans="1:14" ht="10.8" customHeight="1" x14ac:dyDescent="0.2">
      <c r="A17" s="42" t="s">
        <v>0</v>
      </c>
      <c r="B17" s="3">
        <f t="shared" si="0"/>
        <v>478</v>
      </c>
      <c r="C17" s="3">
        <v>442</v>
      </c>
      <c r="D17" s="3"/>
      <c r="E17" s="3">
        <f t="shared" si="1"/>
        <v>36</v>
      </c>
      <c r="F17" s="3">
        <v>34</v>
      </c>
      <c r="G17" s="3">
        <v>2</v>
      </c>
      <c r="H17" s="3"/>
      <c r="I17" s="6">
        <f t="shared" si="6"/>
        <v>100.00000000000001</v>
      </c>
      <c r="J17" s="6">
        <f t="shared" si="7"/>
        <v>92.468619246861934</v>
      </c>
      <c r="K17" s="6"/>
      <c r="L17" s="6">
        <f t="shared" si="8"/>
        <v>7.5313807531380759</v>
      </c>
      <c r="M17" s="6">
        <f t="shared" si="9"/>
        <v>7.1129707112970717</v>
      </c>
      <c r="N17" s="6">
        <f t="shared" si="10"/>
        <v>0.41841004184100417</v>
      </c>
    </row>
    <row r="18" spans="1:14" x14ac:dyDescent="0.2">
      <c r="B18" s="3"/>
      <c r="C18" s="3"/>
      <c r="D18" s="3"/>
      <c r="E18" s="3"/>
      <c r="F18" s="3"/>
      <c r="G18" s="3"/>
      <c r="H18" s="3"/>
      <c r="I18" s="6"/>
      <c r="J18" s="6"/>
      <c r="K18" s="6"/>
      <c r="L18" s="6"/>
      <c r="M18" s="6"/>
      <c r="N18" s="6"/>
    </row>
    <row r="19" spans="1:14" x14ac:dyDescent="0.2">
      <c r="A19" s="45" t="s">
        <v>68</v>
      </c>
      <c r="B19" s="3"/>
      <c r="C19" s="3"/>
      <c r="D19" s="3"/>
      <c r="E19" s="3"/>
      <c r="F19" s="3"/>
      <c r="G19" s="3"/>
      <c r="H19" s="3"/>
      <c r="I19" s="6"/>
      <c r="J19" s="6"/>
      <c r="K19" s="6"/>
      <c r="L19" s="6"/>
      <c r="M19" s="6"/>
      <c r="N19" s="6"/>
    </row>
    <row r="20" spans="1:14" x14ac:dyDescent="0.2">
      <c r="A20" s="42" t="s">
        <v>8</v>
      </c>
      <c r="B20" s="3">
        <f t="shared" ref="B20:B81" si="11">SUM(C20:E20)</f>
        <v>503</v>
      </c>
      <c r="C20" s="3">
        <v>56</v>
      </c>
      <c r="D20" s="3"/>
      <c r="E20" s="3">
        <f t="shared" ref="E20:E81" si="12">SUM(F20:G20)</f>
        <v>447</v>
      </c>
      <c r="F20" s="3">
        <v>351</v>
      </c>
      <c r="G20" s="3">
        <v>96</v>
      </c>
      <c r="H20" s="3"/>
      <c r="I20" s="6">
        <f t="shared" ref="I20:I81" si="13">SUM(J20,L20)</f>
        <v>100.00000000000001</v>
      </c>
      <c r="J20" s="6">
        <f t="shared" ref="J20:J81" si="14">(C20/$B20)*100</f>
        <v>11.133200795228628</v>
      </c>
      <c r="K20" s="6"/>
      <c r="L20" s="6">
        <f t="shared" ref="L20:L81" si="15">SUM(M20:N20)</f>
        <v>88.866799204771382</v>
      </c>
      <c r="M20" s="6">
        <f t="shared" ref="M20:M81" si="16">(F20/$B20)*100</f>
        <v>69.781312127236589</v>
      </c>
      <c r="N20" s="6">
        <f t="shared" ref="N20:N81" si="17">(G20/$B20)*100</f>
        <v>19.08548707753479</v>
      </c>
    </row>
    <row r="21" spans="1:14" x14ac:dyDescent="0.2">
      <c r="A21" s="42" t="s">
        <v>7</v>
      </c>
      <c r="B21" s="3">
        <f t="shared" si="11"/>
        <v>503</v>
      </c>
      <c r="C21" s="3">
        <v>1</v>
      </c>
      <c r="D21" s="3"/>
      <c r="E21" s="3">
        <f t="shared" si="12"/>
        <v>502</v>
      </c>
      <c r="F21" s="3">
        <v>163</v>
      </c>
      <c r="G21" s="3">
        <v>339</v>
      </c>
      <c r="H21" s="3"/>
      <c r="I21" s="6">
        <f t="shared" si="13"/>
        <v>99.999999999999986</v>
      </c>
      <c r="J21" s="6">
        <f t="shared" si="14"/>
        <v>0.19880715705765406</v>
      </c>
      <c r="K21" s="6"/>
      <c r="L21" s="6">
        <f t="shared" si="15"/>
        <v>99.801192842942328</v>
      </c>
      <c r="M21" s="6">
        <f t="shared" si="16"/>
        <v>32.405566600397613</v>
      </c>
      <c r="N21" s="6">
        <f t="shared" si="17"/>
        <v>67.395626242544722</v>
      </c>
    </row>
    <row r="22" spans="1:14" x14ac:dyDescent="0.2">
      <c r="A22" s="42" t="s">
        <v>6</v>
      </c>
      <c r="B22" s="3">
        <f t="shared" si="11"/>
        <v>503</v>
      </c>
      <c r="C22" s="3">
        <v>283</v>
      </c>
      <c r="D22" s="3"/>
      <c r="E22" s="3">
        <f t="shared" si="12"/>
        <v>220</v>
      </c>
      <c r="F22" s="3">
        <v>196</v>
      </c>
      <c r="G22" s="3">
        <v>24</v>
      </c>
      <c r="H22" s="3"/>
      <c r="I22" s="6">
        <f t="shared" si="13"/>
        <v>100</v>
      </c>
      <c r="J22" s="6">
        <f t="shared" si="14"/>
        <v>56.262425447316097</v>
      </c>
      <c r="K22" s="6"/>
      <c r="L22" s="6">
        <f t="shared" si="15"/>
        <v>43.737574552683895</v>
      </c>
      <c r="M22" s="6">
        <f t="shared" si="16"/>
        <v>38.966202783300197</v>
      </c>
      <c r="N22" s="6">
        <f t="shared" si="17"/>
        <v>4.7713717693836974</v>
      </c>
    </row>
    <row r="23" spans="1:14" x14ac:dyDescent="0.2">
      <c r="A23" s="42" t="s">
        <v>5</v>
      </c>
      <c r="B23" s="3">
        <f t="shared" si="11"/>
        <v>503</v>
      </c>
      <c r="C23" s="3">
        <v>481</v>
      </c>
      <c r="D23" s="3"/>
      <c r="E23" s="3">
        <f t="shared" si="12"/>
        <v>22</v>
      </c>
      <c r="F23" s="3">
        <v>21</v>
      </c>
      <c r="G23" s="3">
        <v>1</v>
      </c>
      <c r="H23" s="3"/>
      <c r="I23" s="6">
        <f t="shared" si="13"/>
        <v>100</v>
      </c>
      <c r="J23" s="6">
        <f t="shared" si="14"/>
        <v>95.62624254473161</v>
      </c>
      <c r="K23" s="6"/>
      <c r="L23" s="6">
        <f t="shared" si="15"/>
        <v>4.3737574552683895</v>
      </c>
      <c r="M23" s="6">
        <f t="shared" si="16"/>
        <v>4.1749502982107352</v>
      </c>
      <c r="N23" s="6">
        <f t="shared" si="17"/>
        <v>0.19880715705765406</v>
      </c>
    </row>
    <row r="24" spans="1:14" x14ac:dyDescent="0.2">
      <c r="A24" s="42" t="s">
        <v>4</v>
      </c>
      <c r="B24" s="3">
        <f t="shared" si="11"/>
        <v>503</v>
      </c>
      <c r="C24" s="3">
        <v>272</v>
      </c>
      <c r="D24" s="3"/>
      <c r="E24" s="3">
        <f t="shared" si="12"/>
        <v>231</v>
      </c>
      <c r="F24" s="3">
        <v>218</v>
      </c>
      <c r="G24" s="3">
        <v>13</v>
      </c>
      <c r="H24" s="3"/>
      <c r="I24" s="6">
        <f t="shared" si="13"/>
        <v>100</v>
      </c>
      <c r="J24" s="6">
        <f t="shared" si="14"/>
        <v>54.07554671968191</v>
      </c>
      <c r="K24" s="6"/>
      <c r="L24" s="6">
        <f t="shared" si="15"/>
        <v>45.92445328031809</v>
      </c>
      <c r="M24" s="6">
        <f t="shared" si="16"/>
        <v>43.339960238568587</v>
      </c>
      <c r="N24" s="6">
        <f t="shared" si="17"/>
        <v>2.5844930417495031</v>
      </c>
    </row>
    <row r="25" spans="1:14" x14ac:dyDescent="0.2">
      <c r="A25" s="42" t="s">
        <v>2</v>
      </c>
      <c r="B25" s="3">
        <f t="shared" si="11"/>
        <v>503</v>
      </c>
      <c r="C25" s="3">
        <v>129</v>
      </c>
      <c r="D25" s="3"/>
      <c r="E25" s="3">
        <f t="shared" si="12"/>
        <v>374</v>
      </c>
      <c r="F25" s="3">
        <v>275</v>
      </c>
      <c r="G25" s="3">
        <v>99</v>
      </c>
      <c r="H25" s="3"/>
      <c r="I25" s="6">
        <f t="shared" si="13"/>
        <v>100</v>
      </c>
      <c r="J25" s="6">
        <f t="shared" si="14"/>
        <v>25.646123260437374</v>
      </c>
      <c r="K25" s="6"/>
      <c r="L25" s="6">
        <f t="shared" si="15"/>
        <v>74.353876739562622</v>
      </c>
      <c r="M25" s="6">
        <f t="shared" si="16"/>
        <v>54.671968190854869</v>
      </c>
      <c r="N25" s="6">
        <f t="shared" si="17"/>
        <v>19.681908548707753</v>
      </c>
    </row>
    <row r="26" spans="1:14" x14ac:dyDescent="0.2">
      <c r="A26" s="42" t="s">
        <v>1</v>
      </c>
      <c r="B26" s="3">
        <f t="shared" si="11"/>
        <v>503</v>
      </c>
      <c r="C26" s="3">
        <v>81</v>
      </c>
      <c r="D26" s="3"/>
      <c r="E26" s="3">
        <f t="shared" si="12"/>
        <v>422</v>
      </c>
      <c r="F26" s="3">
        <v>283</v>
      </c>
      <c r="G26" s="3">
        <v>139</v>
      </c>
      <c r="H26" s="3"/>
      <c r="I26" s="6">
        <f t="shared" si="13"/>
        <v>99.999999999999986</v>
      </c>
      <c r="J26" s="6">
        <f t="shared" si="14"/>
        <v>16.103379721669981</v>
      </c>
      <c r="K26" s="6"/>
      <c r="L26" s="6">
        <f t="shared" si="15"/>
        <v>83.896620278330005</v>
      </c>
      <c r="M26" s="6">
        <f t="shared" si="16"/>
        <v>56.262425447316097</v>
      </c>
      <c r="N26" s="6">
        <f t="shared" si="17"/>
        <v>27.634194831013914</v>
      </c>
    </row>
    <row r="27" spans="1:14" x14ac:dyDescent="0.2">
      <c r="A27" s="42" t="s">
        <v>0</v>
      </c>
      <c r="B27" s="3">
        <f t="shared" si="11"/>
        <v>503</v>
      </c>
      <c r="C27" s="3">
        <v>352</v>
      </c>
      <c r="D27" s="3"/>
      <c r="E27" s="3">
        <f t="shared" si="12"/>
        <v>151</v>
      </c>
      <c r="F27" s="3">
        <v>143</v>
      </c>
      <c r="G27" s="3">
        <v>8</v>
      </c>
      <c r="H27" s="3"/>
      <c r="I27" s="6">
        <f t="shared" si="13"/>
        <v>100</v>
      </c>
      <c r="J27" s="6">
        <f t="shared" si="14"/>
        <v>69.980119284294233</v>
      </c>
      <c r="K27" s="6"/>
      <c r="L27" s="6">
        <f t="shared" si="15"/>
        <v>30.019880715705767</v>
      </c>
      <c r="M27" s="6">
        <f t="shared" si="16"/>
        <v>28.429423459244536</v>
      </c>
      <c r="N27" s="6">
        <f t="shared" si="17"/>
        <v>1.5904572564612325</v>
      </c>
    </row>
    <row r="28" spans="1:14" x14ac:dyDescent="0.2">
      <c r="B28" s="3"/>
      <c r="C28" s="3"/>
      <c r="D28" s="3"/>
      <c r="E28" s="3"/>
      <c r="F28" s="3"/>
      <c r="G28" s="3"/>
      <c r="H28" s="3"/>
      <c r="I28" s="6"/>
      <c r="J28" s="6"/>
      <c r="K28" s="6"/>
      <c r="L28" s="6"/>
      <c r="M28" s="6"/>
      <c r="N28" s="6"/>
    </row>
    <row r="29" spans="1:14" x14ac:dyDescent="0.2">
      <c r="A29" s="45" t="s">
        <v>69</v>
      </c>
      <c r="B29" s="3"/>
      <c r="C29" s="3"/>
      <c r="D29" s="3"/>
      <c r="E29" s="3"/>
      <c r="F29" s="3"/>
      <c r="G29" s="3"/>
      <c r="H29" s="3"/>
      <c r="I29" s="6"/>
      <c r="J29" s="6"/>
      <c r="K29" s="6"/>
      <c r="L29" s="6"/>
      <c r="M29" s="6"/>
      <c r="N29" s="6"/>
    </row>
    <row r="30" spans="1:14" x14ac:dyDescent="0.2">
      <c r="A30" s="42" t="s">
        <v>8</v>
      </c>
      <c r="B30" s="3">
        <f t="shared" si="11"/>
        <v>439</v>
      </c>
      <c r="C30" s="3">
        <v>28</v>
      </c>
      <c r="D30" s="3"/>
      <c r="E30" s="3">
        <f t="shared" si="12"/>
        <v>411</v>
      </c>
      <c r="F30" s="3">
        <v>264</v>
      </c>
      <c r="G30" s="3">
        <v>147</v>
      </c>
      <c r="H30" s="3"/>
      <c r="I30" s="6">
        <f t="shared" si="13"/>
        <v>99.999999999999986</v>
      </c>
      <c r="J30" s="6">
        <f t="shared" si="14"/>
        <v>6.3781321184510258</v>
      </c>
      <c r="K30" s="6"/>
      <c r="L30" s="6">
        <f t="shared" si="15"/>
        <v>93.621867881548965</v>
      </c>
      <c r="M30" s="6">
        <f t="shared" si="16"/>
        <v>60.136674259681087</v>
      </c>
      <c r="N30" s="6">
        <f t="shared" si="17"/>
        <v>33.485193621867879</v>
      </c>
    </row>
    <row r="31" spans="1:14" x14ac:dyDescent="0.2">
      <c r="A31" s="42" t="s">
        <v>7</v>
      </c>
      <c r="B31" s="3">
        <f t="shared" si="11"/>
        <v>439</v>
      </c>
      <c r="C31" s="3">
        <v>6</v>
      </c>
      <c r="D31" s="3"/>
      <c r="E31" s="3">
        <f t="shared" si="12"/>
        <v>433</v>
      </c>
      <c r="F31" s="3">
        <v>146</v>
      </c>
      <c r="G31" s="3">
        <v>287</v>
      </c>
      <c r="H31" s="3"/>
      <c r="I31" s="6">
        <f t="shared" si="13"/>
        <v>100.00000000000001</v>
      </c>
      <c r="J31" s="6">
        <f t="shared" si="14"/>
        <v>1.3667425968109339</v>
      </c>
      <c r="K31" s="6"/>
      <c r="L31" s="6">
        <f t="shared" si="15"/>
        <v>98.633257403189077</v>
      </c>
      <c r="M31" s="6">
        <f t="shared" si="16"/>
        <v>33.257403189066061</v>
      </c>
      <c r="N31" s="6">
        <f t="shared" si="17"/>
        <v>65.375854214123009</v>
      </c>
    </row>
    <row r="32" spans="1:14" x14ac:dyDescent="0.2">
      <c r="A32" s="42" t="s">
        <v>6</v>
      </c>
      <c r="B32" s="3">
        <f t="shared" si="11"/>
        <v>439</v>
      </c>
      <c r="C32" s="3">
        <v>194</v>
      </c>
      <c r="D32" s="3"/>
      <c r="E32" s="3">
        <f t="shared" si="12"/>
        <v>245</v>
      </c>
      <c r="F32" s="3">
        <v>230</v>
      </c>
      <c r="G32" s="3">
        <v>15</v>
      </c>
      <c r="H32" s="3"/>
      <c r="I32" s="6">
        <f t="shared" si="13"/>
        <v>100</v>
      </c>
      <c r="J32" s="6">
        <f t="shared" si="14"/>
        <v>44.191343963553528</v>
      </c>
      <c r="K32" s="6"/>
      <c r="L32" s="6">
        <f t="shared" si="15"/>
        <v>55.808656036446472</v>
      </c>
      <c r="M32" s="6">
        <f t="shared" si="16"/>
        <v>52.391799544419136</v>
      </c>
      <c r="N32" s="6">
        <f t="shared" si="17"/>
        <v>3.416856492027335</v>
      </c>
    </row>
    <row r="33" spans="1:14" x14ac:dyDescent="0.2">
      <c r="A33" s="42" t="s">
        <v>5</v>
      </c>
      <c r="B33" s="3">
        <f t="shared" si="11"/>
        <v>439</v>
      </c>
      <c r="C33" s="3">
        <v>412</v>
      </c>
      <c r="D33" s="3"/>
      <c r="E33" s="3">
        <f t="shared" si="12"/>
        <v>27</v>
      </c>
      <c r="F33" s="3">
        <v>26</v>
      </c>
      <c r="G33" s="3">
        <v>1</v>
      </c>
      <c r="H33" s="3"/>
      <c r="I33" s="6">
        <f t="shared" si="13"/>
        <v>100</v>
      </c>
      <c r="J33" s="6">
        <f t="shared" si="14"/>
        <v>93.849658314350791</v>
      </c>
      <c r="K33" s="6"/>
      <c r="L33" s="6">
        <f t="shared" si="15"/>
        <v>6.1503416856492032</v>
      </c>
      <c r="M33" s="6">
        <f t="shared" si="16"/>
        <v>5.9225512528473807</v>
      </c>
      <c r="N33" s="6">
        <f t="shared" si="17"/>
        <v>0.22779043280182232</v>
      </c>
    </row>
    <row r="34" spans="1:14" x14ac:dyDescent="0.2">
      <c r="A34" s="42" t="s">
        <v>4</v>
      </c>
      <c r="B34" s="3">
        <f t="shared" si="11"/>
        <v>439</v>
      </c>
      <c r="C34" s="3">
        <v>269</v>
      </c>
      <c r="D34" s="3"/>
      <c r="E34" s="3">
        <f t="shared" si="12"/>
        <v>170</v>
      </c>
      <c r="F34" s="3">
        <v>157</v>
      </c>
      <c r="G34" s="3">
        <v>13</v>
      </c>
      <c r="H34" s="3"/>
      <c r="I34" s="6">
        <f t="shared" si="13"/>
        <v>100</v>
      </c>
      <c r="J34" s="6">
        <f t="shared" si="14"/>
        <v>61.275626423690213</v>
      </c>
      <c r="K34" s="6"/>
      <c r="L34" s="6">
        <f t="shared" si="15"/>
        <v>38.724373576309794</v>
      </c>
      <c r="M34" s="6">
        <f t="shared" si="16"/>
        <v>35.763097949886102</v>
      </c>
      <c r="N34" s="6">
        <f t="shared" si="17"/>
        <v>2.9612756264236904</v>
      </c>
    </row>
    <row r="35" spans="1:14" x14ac:dyDescent="0.2">
      <c r="A35" s="42" t="s">
        <v>2</v>
      </c>
      <c r="B35" s="3">
        <f t="shared" si="11"/>
        <v>439</v>
      </c>
      <c r="C35" s="3">
        <v>92</v>
      </c>
      <c r="D35" s="3"/>
      <c r="E35" s="3">
        <f t="shared" si="12"/>
        <v>347</v>
      </c>
      <c r="F35" s="3">
        <v>269</v>
      </c>
      <c r="G35" s="3">
        <v>78</v>
      </c>
      <c r="H35" s="3"/>
      <c r="I35" s="6">
        <f t="shared" si="13"/>
        <v>100</v>
      </c>
      <c r="J35" s="6">
        <f t="shared" si="14"/>
        <v>20.956719817767656</v>
      </c>
      <c r="K35" s="6"/>
      <c r="L35" s="6">
        <f t="shared" si="15"/>
        <v>79.043280182232351</v>
      </c>
      <c r="M35" s="6">
        <f t="shared" si="16"/>
        <v>61.275626423690213</v>
      </c>
      <c r="N35" s="6">
        <f t="shared" si="17"/>
        <v>17.767653758542139</v>
      </c>
    </row>
    <row r="36" spans="1:14" x14ac:dyDescent="0.2">
      <c r="A36" s="42" t="s">
        <v>1</v>
      </c>
      <c r="B36" s="3">
        <f t="shared" si="11"/>
        <v>439</v>
      </c>
      <c r="C36" s="3">
        <v>50</v>
      </c>
      <c r="D36" s="3"/>
      <c r="E36" s="3">
        <f t="shared" si="12"/>
        <v>389</v>
      </c>
      <c r="F36" s="3">
        <v>244</v>
      </c>
      <c r="G36" s="3">
        <v>145</v>
      </c>
      <c r="H36" s="3"/>
      <c r="I36" s="6">
        <f t="shared" si="13"/>
        <v>100</v>
      </c>
      <c r="J36" s="6">
        <f t="shared" si="14"/>
        <v>11.389521640091116</v>
      </c>
      <c r="K36" s="6"/>
      <c r="L36" s="6">
        <f t="shared" si="15"/>
        <v>88.610478359908882</v>
      </c>
      <c r="M36" s="6">
        <f t="shared" si="16"/>
        <v>55.580865603644646</v>
      </c>
      <c r="N36" s="6">
        <f t="shared" si="17"/>
        <v>33.029612756264235</v>
      </c>
    </row>
    <row r="37" spans="1:14" x14ac:dyDescent="0.2">
      <c r="A37" s="42" t="s">
        <v>0</v>
      </c>
      <c r="B37" s="3">
        <f t="shared" si="11"/>
        <v>439</v>
      </c>
      <c r="C37" s="3">
        <v>415</v>
      </c>
      <c r="D37" s="3"/>
      <c r="E37" s="3">
        <f t="shared" si="12"/>
        <v>24</v>
      </c>
      <c r="F37" s="3">
        <v>24</v>
      </c>
      <c r="G37" s="3">
        <v>0</v>
      </c>
      <c r="H37" s="3"/>
      <c r="I37" s="6">
        <f t="shared" si="13"/>
        <v>100</v>
      </c>
      <c r="J37" s="6">
        <f t="shared" si="14"/>
        <v>94.533029612756266</v>
      </c>
      <c r="K37" s="6"/>
      <c r="L37" s="6">
        <f t="shared" si="15"/>
        <v>5.4669703872437356</v>
      </c>
      <c r="M37" s="6">
        <f t="shared" si="16"/>
        <v>5.4669703872437356</v>
      </c>
      <c r="N37" s="6">
        <f t="shared" si="17"/>
        <v>0</v>
      </c>
    </row>
    <row r="38" spans="1:14" x14ac:dyDescent="0.2">
      <c r="B38" s="3"/>
      <c r="C38" s="3"/>
      <c r="D38" s="3"/>
      <c r="E38" s="3"/>
      <c r="F38" s="3"/>
      <c r="G38" s="3"/>
      <c r="H38" s="3"/>
      <c r="I38" s="6"/>
      <c r="J38" s="6"/>
      <c r="K38" s="6"/>
      <c r="L38" s="6"/>
      <c r="M38" s="6"/>
      <c r="N38" s="6"/>
    </row>
    <row r="39" spans="1:14" x14ac:dyDescent="0.2">
      <c r="A39" s="45" t="s">
        <v>70</v>
      </c>
      <c r="B39" s="3"/>
      <c r="C39" s="3"/>
      <c r="D39" s="3"/>
      <c r="E39" s="3"/>
      <c r="F39" s="3"/>
      <c r="G39" s="3"/>
      <c r="H39" s="3"/>
      <c r="I39" s="6"/>
      <c r="J39" s="6"/>
      <c r="K39" s="6"/>
      <c r="L39" s="6"/>
      <c r="M39" s="6"/>
      <c r="N39" s="6"/>
    </row>
    <row r="40" spans="1:14" x14ac:dyDescent="0.2">
      <c r="A40" s="42" t="s">
        <v>8</v>
      </c>
      <c r="B40" s="3">
        <f t="shared" si="11"/>
        <v>559</v>
      </c>
      <c r="C40" s="3">
        <v>70</v>
      </c>
      <c r="D40" s="3"/>
      <c r="E40" s="3">
        <f t="shared" si="12"/>
        <v>489</v>
      </c>
      <c r="F40" s="3">
        <v>447</v>
      </c>
      <c r="G40" s="3">
        <v>42</v>
      </c>
      <c r="H40" s="3"/>
      <c r="I40" s="6">
        <f t="shared" si="13"/>
        <v>100.00000000000001</v>
      </c>
      <c r="J40" s="6">
        <f t="shared" si="14"/>
        <v>12.522361359570661</v>
      </c>
      <c r="K40" s="6"/>
      <c r="L40" s="6">
        <f t="shared" si="15"/>
        <v>87.477638640429348</v>
      </c>
      <c r="M40" s="6">
        <f t="shared" si="16"/>
        <v>79.964221824686945</v>
      </c>
      <c r="N40" s="6">
        <f t="shared" si="17"/>
        <v>7.5134168157423975</v>
      </c>
    </row>
    <row r="41" spans="1:14" x14ac:dyDescent="0.2">
      <c r="A41" s="42" t="s">
        <v>7</v>
      </c>
      <c r="B41" s="3">
        <f t="shared" si="11"/>
        <v>559</v>
      </c>
      <c r="C41" s="3">
        <v>5</v>
      </c>
      <c r="D41" s="3"/>
      <c r="E41" s="3">
        <f t="shared" si="12"/>
        <v>554</v>
      </c>
      <c r="F41" s="3">
        <v>212</v>
      </c>
      <c r="G41" s="3">
        <v>342</v>
      </c>
      <c r="H41" s="3"/>
      <c r="I41" s="6">
        <f t="shared" si="13"/>
        <v>100.00000000000001</v>
      </c>
      <c r="J41" s="6">
        <f t="shared" si="14"/>
        <v>0.89445438282647582</v>
      </c>
      <c r="K41" s="6"/>
      <c r="L41" s="6">
        <f t="shared" si="15"/>
        <v>99.105545617173533</v>
      </c>
      <c r="M41" s="6">
        <f t="shared" si="16"/>
        <v>37.924865831842574</v>
      </c>
      <c r="N41" s="6">
        <f t="shared" si="17"/>
        <v>61.180679785330952</v>
      </c>
    </row>
    <row r="42" spans="1:14" x14ac:dyDescent="0.2">
      <c r="A42" s="42" t="s">
        <v>6</v>
      </c>
      <c r="B42" s="3">
        <f t="shared" si="11"/>
        <v>559</v>
      </c>
      <c r="C42" s="3">
        <v>236</v>
      </c>
      <c r="D42" s="3"/>
      <c r="E42" s="3">
        <f t="shared" si="12"/>
        <v>323</v>
      </c>
      <c r="F42" s="3">
        <v>312</v>
      </c>
      <c r="G42" s="3">
        <v>11</v>
      </c>
      <c r="H42" s="3"/>
      <c r="I42" s="6">
        <f t="shared" si="13"/>
        <v>100</v>
      </c>
      <c r="J42" s="6">
        <f t="shared" si="14"/>
        <v>42.218246869409661</v>
      </c>
      <c r="K42" s="6"/>
      <c r="L42" s="6">
        <f t="shared" si="15"/>
        <v>57.781753130590339</v>
      </c>
      <c r="M42" s="6">
        <f t="shared" si="16"/>
        <v>55.813953488372093</v>
      </c>
      <c r="N42" s="6">
        <f t="shared" si="17"/>
        <v>1.9677996422182469</v>
      </c>
    </row>
    <row r="43" spans="1:14" x14ac:dyDescent="0.2">
      <c r="A43" s="42" t="s">
        <v>5</v>
      </c>
      <c r="B43" s="3">
        <f t="shared" si="11"/>
        <v>559</v>
      </c>
      <c r="C43" s="3">
        <v>546</v>
      </c>
      <c r="D43" s="3"/>
      <c r="E43" s="3">
        <f t="shared" si="12"/>
        <v>13</v>
      </c>
      <c r="F43" s="3">
        <v>13</v>
      </c>
      <c r="G43" s="3">
        <v>0</v>
      </c>
      <c r="H43" s="3"/>
      <c r="I43" s="6">
        <f t="shared" si="13"/>
        <v>99.999999999999986</v>
      </c>
      <c r="J43" s="6">
        <f t="shared" si="14"/>
        <v>97.674418604651152</v>
      </c>
      <c r="K43" s="6"/>
      <c r="L43" s="6">
        <f t="shared" si="15"/>
        <v>2.3255813953488373</v>
      </c>
      <c r="M43" s="6">
        <f t="shared" si="16"/>
        <v>2.3255813953488373</v>
      </c>
      <c r="N43" s="6">
        <f t="shared" si="17"/>
        <v>0</v>
      </c>
    </row>
    <row r="44" spans="1:14" x14ac:dyDescent="0.2">
      <c r="A44" s="42" t="s">
        <v>4</v>
      </c>
      <c r="B44" s="3">
        <f t="shared" si="11"/>
        <v>559</v>
      </c>
      <c r="C44" s="3">
        <v>228</v>
      </c>
      <c r="D44" s="3"/>
      <c r="E44" s="3">
        <f t="shared" si="12"/>
        <v>331</v>
      </c>
      <c r="F44" s="3">
        <v>304</v>
      </c>
      <c r="G44" s="3">
        <v>27</v>
      </c>
      <c r="H44" s="3"/>
      <c r="I44" s="6">
        <f t="shared" si="13"/>
        <v>100</v>
      </c>
      <c r="J44" s="6">
        <f t="shared" si="14"/>
        <v>40.787119856887301</v>
      </c>
      <c r="K44" s="6"/>
      <c r="L44" s="6">
        <f t="shared" si="15"/>
        <v>59.212880143112699</v>
      </c>
      <c r="M44" s="6">
        <f t="shared" si="16"/>
        <v>54.382826475849733</v>
      </c>
      <c r="N44" s="6">
        <f t="shared" si="17"/>
        <v>4.8300536672629697</v>
      </c>
    </row>
    <row r="45" spans="1:14" x14ac:dyDescent="0.2">
      <c r="A45" s="42" t="s">
        <v>2</v>
      </c>
      <c r="B45" s="3">
        <f t="shared" si="11"/>
        <v>559</v>
      </c>
      <c r="C45" s="3">
        <v>57</v>
      </c>
      <c r="D45" s="3"/>
      <c r="E45" s="3">
        <f t="shared" si="12"/>
        <v>502</v>
      </c>
      <c r="F45" s="3">
        <v>334</v>
      </c>
      <c r="G45" s="3">
        <v>168</v>
      </c>
      <c r="H45" s="3"/>
      <c r="I45" s="6">
        <f t="shared" si="13"/>
        <v>100</v>
      </c>
      <c r="J45" s="6">
        <f t="shared" si="14"/>
        <v>10.196779964221825</v>
      </c>
      <c r="K45" s="6"/>
      <c r="L45" s="6">
        <f t="shared" si="15"/>
        <v>89.803220035778182</v>
      </c>
      <c r="M45" s="6">
        <f t="shared" si="16"/>
        <v>59.749552772808592</v>
      </c>
      <c r="N45" s="6">
        <f t="shared" si="17"/>
        <v>30.05366726296959</v>
      </c>
    </row>
    <row r="46" spans="1:14" x14ac:dyDescent="0.2">
      <c r="A46" s="42" t="s">
        <v>1</v>
      </c>
      <c r="B46" s="3">
        <f t="shared" si="11"/>
        <v>559</v>
      </c>
      <c r="C46" s="3">
        <v>113</v>
      </c>
      <c r="D46" s="3"/>
      <c r="E46" s="3">
        <f t="shared" si="12"/>
        <v>446</v>
      </c>
      <c r="F46" s="3">
        <v>354</v>
      </c>
      <c r="G46" s="3">
        <v>92</v>
      </c>
      <c r="H46" s="3"/>
      <c r="I46" s="6">
        <f t="shared" si="13"/>
        <v>100</v>
      </c>
      <c r="J46" s="6">
        <f t="shared" si="14"/>
        <v>20.214669051878353</v>
      </c>
      <c r="K46" s="6"/>
      <c r="L46" s="6">
        <f t="shared" si="15"/>
        <v>79.785330948121654</v>
      </c>
      <c r="M46" s="6">
        <f t="shared" si="16"/>
        <v>63.327370304114496</v>
      </c>
      <c r="N46" s="6">
        <f t="shared" si="17"/>
        <v>16.457960644007155</v>
      </c>
    </row>
    <row r="47" spans="1:14" x14ac:dyDescent="0.2">
      <c r="A47" s="42" t="s">
        <v>0</v>
      </c>
      <c r="B47" s="3">
        <f t="shared" si="11"/>
        <v>559</v>
      </c>
      <c r="C47" s="3">
        <v>403</v>
      </c>
      <c r="D47" s="3"/>
      <c r="E47" s="3">
        <f t="shared" si="12"/>
        <v>156</v>
      </c>
      <c r="F47" s="3">
        <v>152</v>
      </c>
      <c r="G47" s="3">
        <v>4</v>
      </c>
      <c r="H47" s="3"/>
      <c r="I47" s="6">
        <f t="shared" si="13"/>
        <v>100</v>
      </c>
      <c r="J47" s="6">
        <f t="shared" si="14"/>
        <v>72.093023255813947</v>
      </c>
      <c r="K47" s="6"/>
      <c r="L47" s="6">
        <f t="shared" si="15"/>
        <v>27.906976744186046</v>
      </c>
      <c r="M47" s="6">
        <f t="shared" si="16"/>
        <v>27.191413237924866</v>
      </c>
      <c r="N47" s="6">
        <f t="shared" si="17"/>
        <v>0.7155635062611807</v>
      </c>
    </row>
    <row r="48" spans="1:14" x14ac:dyDescent="0.2">
      <c r="B48" s="3"/>
      <c r="C48" s="3"/>
      <c r="D48" s="3"/>
      <c r="E48" s="3"/>
      <c r="F48" s="3"/>
      <c r="G48" s="3"/>
      <c r="H48" s="3"/>
      <c r="I48" s="6"/>
      <c r="J48" s="6"/>
      <c r="K48" s="6"/>
      <c r="L48" s="6"/>
      <c r="M48" s="6"/>
      <c r="N48" s="6"/>
    </row>
    <row r="49" spans="1:14" x14ac:dyDescent="0.2">
      <c r="A49" s="45" t="s">
        <v>71</v>
      </c>
      <c r="B49" s="3"/>
      <c r="C49" s="3"/>
      <c r="D49" s="3"/>
      <c r="E49" s="3"/>
      <c r="F49" s="3"/>
      <c r="G49" s="3"/>
      <c r="H49" s="3"/>
      <c r="I49" s="6"/>
      <c r="J49" s="6"/>
      <c r="K49" s="6"/>
      <c r="L49" s="6"/>
      <c r="M49" s="6"/>
      <c r="N49" s="6"/>
    </row>
    <row r="50" spans="1:14" x14ac:dyDescent="0.2">
      <c r="A50" s="42" t="s">
        <v>8</v>
      </c>
      <c r="B50" s="3">
        <f t="shared" si="11"/>
        <v>557</v>
      </c>
      <c r="C50" s="3">
        <v>53</v>
      </c>
      <c r="D50" s="3"/>
      <c r="E50" s="3">
        <f t="shared" si="12"/>
        <v>504</v>
      </c>
      <c r="F50" s="3">
        <v>362</v>
      </c>
      <c r="G50" s="3">
        <v>142</v>
      </c>
      <c r="H50" s="3"/>
      <c r="I50" s="6">
        <f t="shared" si="13"/>
        <v>100</v>
      </c>
      <c r="J50" s="6">
        <f t="shared" si="14"/>
        <v>9.5152603231597848</v>
      </c>
      <c r="K50" s="6"/>
      <c r="L50" s="6">
        <f t="shared" si="15"/>
        <v>90.484739676840221</v>
      </c>
      <c r="M50" s="6">
        <f t="shared" si="16"/>
        <v>64.991023339317778</v>
      </c>
      <c r="N50" s="6">
        <f t="shared" si="17"/>
        <v>25.493716337522443</v>
      </c>
    </row>
    <row r="51" spans="1:14" x14ac:dyDescent="0.2">
      <c r="A51" s="42" t="s">
        <v>7</v>
      </c>
      <c r="B51" s="3">
        <f t="shared" si="11"/>
        <v>557</v>
      </c>
      <c r="C51" s="3">
        <v>4</v>
      </c>
      <c r="D51" s="3"/>
      <c r="E51" s="3">
        <f t="shared" si="12"/>
        <v>553</v>
      </c>
      <c r="F51" s="3">
        <v>254</v>
      </c>
      <c r="G51" s="3">
        <v>299</v>
      </c>
      <c r="H51" s="3"/>
      <c r="I51" s="6">
        <f t="shared" si="13"/>
        <v>100</v>
      </c>
      <c r="J51" s="6">
        <f t="shared" si="14"/>
        <v>0.71813285457809695</v>
      </c>
      <c r="K51" s="6"/>
      <c r="L51" s="6">
        <f t="shared" si="15"/>
        <v>99.281867145421899</v>
      </c>
      <c r="M51" s="6">
        <f t="shared" si="16"/>
        <v>45.601436265709154</v>
      </c>
      <c r="N51" s="6">
        <f t="shared" si="17"/>
        <v>53.680430879712745</v>
      </c>
    </row>
    <row r="52" spans="1:14" x14ac:dyDescent="0.2">
      <c r="A52" s="42" t="s">
        <v>6</v>
      </c>
      <c r="B52" s="3">
        <f t="shared" si="11"/>
        <v>557</v>
      </c>
      <c r="C52" s="3">
        <v>233</v>
      </c>
      <c r="D52" s="3"/>
      <c r="E52" s="3">
        <f t="shared" si="12"/>
        <v>324</v>
      </c>
      <c r="F52" s="3">
        <v>301</v>
      </c>
      <c r="G52" s="3">
        <v>23</v>
      </c>
      <c r="H52" s="3"/>
      <c r="I52" s="6">
        <f t="shared" si="13"/>
        <v>100</v>
      </c>
      <c r="J52" s="6">
        <f t="shared" si="14"/>
        <v>41.831238779174143</v>
      </c>
      <c r="K52" s="6"/>
      <c r="L52" s="6">
        <f t="shared" si="15"/>
        <v>58.168761220825857</v>
      </c>
      <c r="M52" s="6">
        <f t="shared" si="16"/>
        <v>54.039497307001795</v>
      </c>
      <c r="N52" s="6">
        <f t="shared" si="17"/>
        <v>4.1292639138240581</v>
      </c>
    </row>
    <row r="53" spans="1:14" x14ac:dyDescent="0.2">
      <c r="A53" s="42" t="s">
        <v>5</v>
      </c>
      <c r="B53" s="3">
        <f t="shared" si="11"/>
        <v>557</v>
      </c>
      <c r="C53" s="3">
        <v>414</v>
      </c>
      <c r="D53" s="3"/>
      <c r="E53" s="3">
        <f t="shared" si="12"/>
        <v>143</v>
      </c>
      <c r="F53" s="3">
        <v>139</v>
      </c>
      <c r="G53" s="3">
        <v>4</v>
      </c>
      <c r="H53" s="3"/>
      <c r="I53" s="6">
        <f t="shared" si="13"/>
        <v>100</v>
      </c>
      <c r="J53" s="6">
        <f t="shared" si="14"/>
        <v>74.326750448833039</v>
      </c>
      <c r="K53" s="6"/>
      <c r="L53" s="6">
        <f t="shared" si="15"/>
        <v>25.673249551166968</v>
      </c>
      <c r="M53" s="6">
        <f t="shared" si="16"/>
        <v>24.95511669658887</v>
      </c>
      <c r="N53" s="6">
        <f t="shared" si="17"/>
        <v>0.71813285457809695</v>
      </c>
    </row>
    <row r="54" spans="1:14" x14ac:dyDescent="0.2">
      <c r="A54" s="42" t="s">
        <v>4</v>
      </c>
      <c r="B54" s="3">
        <f t="shared" si="11"/>
        <v>557</v>
      </c>
      <c r="C54" s="3">
        <v>321</v>
      </c>
      <c r="D54" s="3"/>
      <c r="E54" s="3">
        <f t="shared" si="12"/>
        <v>236</v>
      </c>
      <c r="F54" s="3">
        <v>231</v>
      </c>
      <c r="G54" s="3">
        <v>5</v>
      </c>
      <c r="H54" s="3"/>
      <c r="I54" s="6">
        <f t="shared" si="13"/>
        <v>100</v>
      </c>
      <c r="J54" s="6">
        <f t="shared" si="14"/>
        <v>57.630161579892281</v>
      </c>
      <c r="K54" s="6"/>
      <c r="L54" s="6">
        <f t="shared" si="15"/>
        <v>42.369838420107719</v>
      </c>
      <c r="M54" s="6">
        <f t="shared" si="16"/>
        <v>41.472172351885099</v>
      </c>
      <c r="N54" s="6">
        <f t="shared" si="17"/>
        <v>0.89766606822262118</v>
      </c>
    </row>
    <row r="55" spans="1:14" x14ac:dyDescent="0.2">
      <c r="A55" s="42" t="s">
        <v>2</v>
      </c>
      <c r="B55" s="3">
        <f t="shared" si="11"/>
        <v>557</v>
      </c>
      <c r="C55" s="3">
        <v>165</v>
      </c>
      <c r="D55" s="3"/>
      <c r="E55" s="3">
        <f t="shared" si="12"/>
        <v>392</v>
      </c>
      <c r="F55" s="3">
        <v>296</v>
      </c>
      <c r="G55" s="3">
        <v>96</v>
      </c>
      <c r="H55" s="3"/>
      <c r="I55" s="6">
        <f t="shared" si="13"/>
        <v>100</v>
      </c>
      <c r="J55" s="6">
        <f t="shared" si="14"/>
        <v>29.622980251346497</v>
      </c>
      <c r="K55" s="6"/>
      <c r="L55" s="6">
        <f t="shared" si="15"/>
        <v>70.377019748653495</v>
      </c>
      <c r="M55" s="6">
        <f t="shared" si="16"/>
        <v>53.141831238779169</v>
      </c>
      <c r="N55" s="6">
        <f t="shared" si="17"/>
        <v>17.235188509874327</v>
      </c>
    </row>
    <row r="56" spans="1:14" x14ac:dyDescent="0.2">
      <c r="A56" s="42" t="s">
        <v>1</v>
      </c>
      <c r="B56" s="3">
        <f t="shared" si="11"/>
        <v>557</v>
      </c>
      <c r="C56" s="3">
        <v>88</v>
      </c>
      <c r="D56" s="3"/>
      <c r="E56" s="3">
        <f t="shared" si="12"/>
        <v>469</v>
      </c>
      <c r="F56" s="3">
        <v>374</v>
      </c>
      <c r="G56" s="3">
        <v>95</v>
      </c>
      <c r="H56" s="3"/>
      <c r="I56" s="6">
        <f t="shared" si="13"/>
        <v>100</v>
      </c>
      <c r="J56" s="6">
        <f t="shared" si="14"/>
        <v>15.798922800718133</v>
      </c>
      <c r="K56" s="6"/>
      <c r="L56" s="6">
        <f t="shared" si="15"/>
        <v>84.201077199281869</v>
      </c>
      <c r="M56" s="6">
        <f t="shared" si="16"/>
        <v>67.145421903052068</v>
      </c>
      <c r="N56" s="6">
        <f t="shared" si="17"/>
        <v>17.055655296229801</v>
      </c>
    </row>
    <row r="57" spans="1:14" x14ac:dyDescent="0.2">
      <c r="A57" s="42" t="s">
        <v>0</v>
      </c>
      <c r="B57" s="3">
        <f t="shared" si="11"/>
        <v>557</v>
      </c>
      <c r="C57" s="3">
        <v>437</v>
      </c>
      <c r="D57" s="3"/>
      <c r="E57" s="3">
        <f t="shared" si="12"/>
        <v>120</v>
      </c>
      <c r="F57" s="3">
        <v>114</v>
      </c>
      <c r="G57" s="3">
        <v>6</v>
      </c>
      <c r="H57" s="3"/>
      <c r="I57" s="6">
        <f t="shared" si="13"/>
        <v>100</v>
      </c>
      <c r="J57" s="6">
        <f t="shared" si="14"/>
        <v>78.456014362657086</v>
      </c>
      <c r="K57" s="6"/>
      <c r="L57" s="6">
        <f t="shared" si="15"/>
        <v>21.543985637342907</v>
      </c>
      <c r="M57" s="6">
        <f t="shared" si="16"/>
        <v>20.466786355475762</v>
      </c>
      <c r="N57" s="6">
        <f t="shared" si="17"/>
        <v>1.0771992818671454</v>
      </c>
    </row>
    <row r="58" spans="1:14" x14ac:dyDescent="0.2">
      <c r="B58" s="3"/>
      <c r="C58" s="3"/>
      <c r="D58" s="3"/>
      <c r="E58" s="3"/>
      <c r="F58" s="3"/>
      <c r="G58" s="3"/>
      <c r="H58" s="3"/>
      <c r="I58" s="6"/>
      <c r="J58" s="6"/>
      <c r="K58" s="6"/>
      <c r="L58" s="6"/>
      <c r="M58" s="6"/>
      <c r="N58" s="6"/>
    </row>
    <row r="59" spans="1:14" x14ac:dyDescent="0.2">
      <c r="A59" s="45" t="s">
        <v>72</v>
      </c>
      <c r="B59" s="3"/>
      <c r="C59" s="3"/>
      <c r="D59" s="3"/>
      <c r="E59" s="3"/>
      <c r="F59" s="3"/>
      <c r="G59" s="3"/>
      <c r="H59" s="3"/>
      <c r="I59" s="6"/>
      <c r="J59" s="6"/>
      <c r="K59" s="6"/>
      <c r="L59" s="6"/>
      <c r="M59" s="6"/>
      <c r="N59" s="6"/>
    </row>
    <row r="60" spans="1:14" x14ac:dyDescent="0.2">
      <c r="A60" s="42" t="s">
        <v>8</v>
      </c>
      <c r="B60" s="3">
        <f t="shared" si="11"/>
        <v>503</v>
      </c>
      <c r="C60" s="3">
        <v>149</v>
      </c>
      <c r="D60" s="3"/>
      <c r="E60" s="3">
        <f t="shared" si="12"/>
        <v>354</v>
      </c>
      <c r="F60" s="3">
        <v>344</v>
      </c>
      <c r="G60" s="3">
        <v>10</v>
      </c>
      <c r="H60" s="3"/>
      <c r="I60" s="6">
        <f t="shared" si="13"/>
        <v>100</v>
      </c>
      <c r="J60" s="6">
        <f t="shared" si="14"/>
        <v>29.622266401590458</v>
      </c>
      <c r="K60" s="6"/>
      <c r="L60" s="6">
        <f t="shared" si="15"/>
        <v>70.377733598409534</v>
      </c>
      <c r="M60" s="6">
        <f t="shared" si="16"/>
        <v>68.389662027832998</v>
      </c>
      <c r="N60" s="6">
        <f t="shared" si="17"/>
        <v>1.9880715705765408</v>
      </c>
    </row>
    <row r="61" spans="1:14" x14ac:dyDescent="0.2">
      <c r="A61" s="42" t="s">
        <v>7</v>
      </c>
      <c r="B61" s="3">
        <f t="shared" si="11"/>
        <v>503</v>
      </c>
      <c r="C61" s="3">
        <v>11</v>
      </c>
      <c r="D61" s="3"/>
      <c r="E61" s="3">
        <f t="shared" si="12"/>
        <v>492</v>
      </c>
      <c r="F61" s="3">
        <v>219</v>
      </c>
      <c r="G61" s="3">
        <v>273</v>
      </c>
      <c r="H61" s="3"/>
      <c r="I61" s="6">
        <f t="shared" si="13"/>
        <v>100</v>
      </c>
      <c r="J61" s="6">
        <f t="shared" si="14"/>
        <v>2.1868787276341948</v>
      </c>
      <c r="K61" s="6"/>
      <c r="L61" s="6">
        <f t="shared" si="15"/>
        <v>97.813121272365805</v>
      </c>
      <c r="M61" s="6">
        <f t="shared" si="16"/>
        <v>43.538767395626245</v>
      </c>
      <c r="N61" s="6">
        <f t="shared" si="17"/>
        <v>54.274353876739568</v>
      </c>
    </row>
    <row r="62" spans="1:14" x14ac:dyDescent="0.2">
      <c r="A62" s="42" t="s">
        <v>6</v>
      </c>
      <c r="B62" s="3">
        <f t="shared" si="11"/>
        <v>503</v>
      </c>
      <c r="C62" s="3">
        <v>134</v>
      </c>
      <c r="D62" s="3"/>
      <c r="E62" s="3">
        <f t="shared" si="12"/>
        <v>369</v>
      </c>
      <c r="F62" s="3">
        <v>287</v>
      </c>
      <c r="G62" s="3">
        <v>82</v>
      </c>
      <c r="H62" s="3"/>
      <c r="I62" s="6">
        <f t="shared" si="13"/>
        <v>100</v>
      </c>
      <c r="J62" s="6">
        <f t="shared" si="14"/>
        <v>26.640159045725646</v>
      </c>
      <c r="K62" s="6"/>
      <c r="L62" s="6">
        <f t="shared" si="15"/>
        <v>73.359840954274347</v>
      </c>
      <c r="M62" s="6">
        <f t="shared" si="16"/>
        <v>57.057654075546715</v>
      </c>
      <c r="N62" s="6">
        <f t="shared" si="17"/>
        <v>16.302186878727635</v>
      </c>
    </row>
    <row r="63" spans="1:14" x14ac:dyDescent="0.2">
      <c r="A63" s="42" t="s">
        <v>5</v>
      </c>
      <c r="B63" s="3">
        <f t="shared" si="11"/>
        <v>503</v>
      </c>
      <c r="C63" s="3">
        <v>404</v>
      </c>
      <c r="D63" s="3"/>
      <c r="E63" s="3">
        <f t="shared" si="12"/>
        <v>99</v>
      </c>
      <c r="F63" s="3">
        <v>96</v>
      </c>
      <c r="G63" s="3">
        <v>3</v>
      </c>
      <c r="H63" s="3"/>
      <c r="I63" s="6">
        <f t="shared" si="13"/>
        <v>100</v>
      </c>
      <c r="J63" s="6">
        <f t="shared" si="14"/>
        <v>80.318091451292247</v>
      </c>
      <c r="K63" s="6"/>
      <c r="L63" s="6">
        <f t="shared" si="15"/>
        <v>19.681908548707753</v>
      </c>
      <c r="M63" s="6">
        <f t="shared" si="16"/>
        <v>19.08548707753479</v>
      </c>
      <c r="N63" s="6">
        <f t="shared" si="17"/>
        <v>0.59642147117296218</v>
      </c>
    </row>
    <row r="64" spans="1:14" x14ac:dyDescent="0.2">
      <c r="A64" s="42" t="s">
        <v>4</v>
      </c>
      <c r="B64" s="3">
        <f t="shared" si="11"/>
        <v>503</v>
      </c>
      <c r="C64" s="3">
        <v>241</v>
      </c>
      <c r="D64" s="3"/>
      <c r="E64" s="3">
        <f t="shared" si="12"/>
        <v>262</v>
      </c>
      <c r="F64" s="3">
        <v>252</v>
      </c>
      <c r="G64" s="3">
        <v>10</v>
      </c>
      <c r="H64" s="3"/>
      <c r="I64" s="6">
        <f t="shared" si="13"/>
        <v>100</v>
      </c>
      <c r="J64" s="6">
        <f t="shared" si="14"/>
        <v>47.912524850894634</v>
      </c>
      <c r="K64" s="6"/>
      <c r="L64" s="6">
        <f t="shared" si="15"/>
        <v>52.087475149105366</v>
      </c>
      <c r="M64" s="6">
        <f t="shared" si="16"/>
        <v>50.099403578528822</v>
      </c>
      <c r="N64" s="6">
        <f t="shared" si="17"/>
        <v>1.9880715705765408</v>
      </c>
    </row>
    <row r="65" spans="1:14" x14ac:dyDescent="0.2">
      <c r="A65" s="42" t="s">
        <v>2</v>
      </c>
      <c r="B65" s="3">
        <f t="shared" si="11"/>
        <v>503</v>
      </c>
      <c r="C65" s="3">
        <v>153</v>
      </c>
      <c r="D65" s="3"/>
      <c r="E65" s="3">
        <f t="shared" si="12"/>
        <v>350</v>
      </c>
      <c r="F65" s="3">
        <v>256</v>
      </c>
      <c r="G65" s="3">
        <v>94</v>
      </c>
      <c r="H65" s="3"/>
      <c r="I65" s="6">
        <f t="shared" si="13"/>
        <v>99.999999999999986</v>
      </c>
      <c r="J65" s="6">
        <f t="shared" si="14"/>
        <v>30.417495029821072</v>
      </c>
      <c r="K65" s="6"/>
      <c r="L65" s="6">
        <f t="shared" si="15"/>
        <v>69.582504970178917</v>
      </c>
      <c r="M65" s="6">
        <f t="shared" si="16"/>
        <v>50.894632206759439</v>
      </c>
      <c r="N65" s="6">
        <f t="shared" si="17"/>
        <v>18.687872763419485</v>
      </c>
    </row>
    <row r="66" spans="1:14" x14ac:dyDescent="0.2">
      <c r="A66" s="42" t="s">
        <v>1</v>
      </c>
      <c r="B66" s="3">
        <f t="shared" si="11"/>
        <v>503</v>
      </c>
      <c r="C66" s="3">
        <v>231</v>
      </c>
      <c r="D66" s="3"/>
      <c r="E66" s="3">
        <f t="shared" si="12"/>
        <v>272</v>
      </c>
      <c r="F66" s="3">
        <v>248</v>
      </c>
      <c r="G66" s="3">
        <v>24</v>
      </c>
      <c r="H66" s="3"/>
      <c r="I66" s="6">
        <f t="shared" si="13"/>
        <v>100</v>
      </c>
      <c r="J66" s="6">
        <f t="shared" si="14"/>
        <v>45.92445328031809</v>
      </c>
      <c r="K66" s="6"/>
      <c r="L66" s="6">
        <f t="shared" si="15"/>
        <v>54.07554671968191</v>
      </c>
      <c r="M66" s="6">
        <f t="shared" si="16"/>
        <v>49.304174950298211</v>
      </c>
      <c r="N66" s="6">
        <f t="shared" si="17"/>
        <v>4.7713717693836974</v>
      </c>
    </row>
    <row r="67" spans="1:14" x14ac:dyDescent="0.2">
      <c r="A67" s="42" t="s">
        <v>0</v>
      </c>
      <c r="B67" s="3">
        <f t="shared" si="11"/>
        <v>503</v>
      </c>
      <c r="C67" s="3">
        <v>436</v>
      </c>
      <c r="D67" s="3"/>
      <c r="E67" s="3">
        <f t="shared" si="12"/>
        <v>67</v>
      </c>
      <c r="F67" s="3">
        <v>66</v>
      </c>
      <c r="G67" s="3">
        <v>1</v>
      </c>
      <c r="H67" s="3"/>
      <c r="I67" s="6">
        <f t="shared" si="13"/>
        <v>100</v>
      </c>
      <c r="J67" s="6">
        <f t="shared" si="14"/>
        <v>86.679920477137173</v>
      </c>
      <c r="K67" s="6"/>
      <c r="L67" s="6">
        <f t="shared" si="15"/>
        <v>13.320079522862825</v>
      </c>
      <c r="M67" s="6">
        <f t="shared" si="16"/>
        <v>13.12127236580517</v>
      </c>
      <c r="N67" s="6">
        <f t="shared" si="17"/>
        <v>0.19880715705765406</v>
      </c>
    </row>
    <row r="68" spans="1:14" x14ac:dyDescent="0.2">
      <c r="B68" s="3"/>
      <c r="C68" s="3"/>
      <c r="D68" s="3"/>
      <c r="E68" s="3"/>
      <c r="F68" s="3"/>
      <c r="G68" s="3"/>
      <c r="H68" s="3"/>
      <c r="I68" s="6"/>
      <c r="J68" s="6"/>
      <c r="K68" s="6"/>
      <c r="L68" s="6"/>
      <c r="M68" s="6"/>
      <c r="N68" s="6"/>
    </row>
    <row r="69" spans="1:14" x14ac:dyDescent="0.2">
      <c r="A69" s="45" t="s">
        <v>73</v>
      </c>
      <c r="B69" s="3"/>
      <c r="C69" s="3"/>
      <c r="D69" s="3"/>
      <c r="E69" s="3"/>
      <c r="F69" s="3"/>
      <c r="G69" s="3"/>
      <c r="H69" s="3"/>
      <c r="I69" s="6"/>
      <c r="J69" s="6"/>
      <c r="K69" s="6"/>
      <c r="L69" s="6"/>
      <c r="M69" s="6"/>
      <c r="N69" s="6"/>
    </row>
    <row r="70" spans="1:14" x14ac:dyDescent="0.2">
      <c r="A70" s="42" t="s">
        <v>8</v>
      </c>
      <c r="B70" s="3">
        <f t="shared" si="11"/>
        <v>509</v>
      </c>
      <c r="C70" s="3">
        <v>48</v>
      </c>
      <c r="D70" s="3"/>
      <c r="E70" s="3">
        <f t="shared" si="12"/>
        <v>461</v>
      </c>
      <c r="F70" s="3">
        <v>434</v>
      </c>
      <c r="G70" s="3">
        <v>27</v>
      </c>
      <c r="H70" s="3"/>
      <c r="I70" s="6">
        <f t="shared" si="13"/>
        <v>100</v>
      </c>
      <c r="J70" s="6">
        <f t="shared" si="14"/>
        <v>9.4302554027504915</v>
      </c>
      <c r="K70" s="6"/>
      <c r="L70" s="6">
        <f t="shared" si="15"/>
        <v>90.56974459724951</v>
      </c>
      <c r="M70" s="6">
        <f t="shared" si="16"/>
        <v>85.265225933202359</v>
      </c>
      <c r="N70" s="6">
        <f t="shared" si="17"/>
        <v>5.3045186640471513</v>
      </c>
    </row>
    <row r="71" spans="1:14" x14ac:dyDescent="0.2">
      <c r="A71" s="42" t="s">
        <v>7</v>
      </c>
      <c r="B71" s="3">
        <f t="shared" si="11"/>
        <v>509</v>
      </c>
      <c r="C71" s="3">
        <v>9</v>
      </c>
      <c r="D71" s="3"/>
      <c r="E71" s="3">
        <f t="shared" si="12"/>
        <v>500</v>
      </c>
      <c r="F71" s="3">
        <v>219</v>
      </c>
      <c r="G71" s="3">
        <v>281</v>
      </c>
      <c r="H71" s="3"/>
      <c r="I71" s="6">
        <f t="shared" si="13"/>
        <v>100</v>
      </c>
      <c r="J71" s="6">
        <f t="shared" si="14"/>
        <v>1.768172888015717</v>
      </c>
      <c r="K71" s="6"/>
      <c r="L71" s="6">
        <f t="shared" si="15"/>
        <v>98.231827111984288</v>
      </c>
      <c r="M71" s="6">
        <f t="shared" si="16"/>
        <v>43.025540275049117</v>
      </c>
      <c r="N71" s="6">
        <f t="shared" si="17"/>
        <v>55.20628683693517</v>
      </c>
    </row>
    <row r="72" spans="1:14" x14ac:dyDescent="0.2">
      <c r="A72" s="42" t="s">
        <v>6</v>
      </c>
      <c r="B72" s="3">
        <f t="shared" si="11"/>
        <v>509</v>
      </c>
      <c r="C72" s="3">
        <v>413</v>
      </c>
      <c r="D72" s="3"/>
      <c r="E72" s="3">
        <f t="shared" si="12"/>
        <v>96</v>
      </c>
      <c r="F72" s="3">
        <v>85</v>
      </c>
      <c r="G72" s="3">
        <v>11</v>
      </c>
      <c r="H72" s="3"/>
      <c r="I72" s="6">
        <f t="shared" si="13"/>
        <v>100</v>
      </c>
      <c r="J72" s="6">
        <f t="shared" si="14"/>
        <v>81.139489194499021</v>
      </c>
      <c r="K72" s="6"/>
      <c r="L72" s="6">
        <f t="shared" si="15"/>
        <v>18.860510805500979</v>
      </c>
      <c r="M72" s="6">
        <f t="shared" si="16"/>
        <v>16.699410609037326</v>
      </c>
      <c r="N72" s="6">
        <f t="shared" si="17"/>
        <v>2.161100196463654</v>
      </c>
    </row>
    <row r="73" spans="1:14" x14ac:dyDescent="0.2">
      <c r="A73" s="42" t="s">
        <v>5</v>
      </c>
      <c r="B73" s="3">
        <f t="shared" si="11"/>
        <v>509</v>
      </c>
      <c r="C73" s="3">
        <v>453</v>
      </c>
      <c r="D73" s="3"/>
      <c r="E73" s="3">
        <f t="shared" si="12"/>
        <v>56</v>
      </c>
      <c r="F73" s="3">
        <v>53</v>
      </c>
      <c r="G73" s="3">
        <v>3</v>
      </c>
      <c r="H73" s="3"/>
      <c r="I73" s="6">
        <f t="shared" si="13"/>
        <v>100</v>
      </c>
      <c r="J73" s="6">
        <f t="shared" si="14"/>
        <v>88.99803536345776</v>
      </c>
      <c r="K73" s="6"/>
      <c r="L73" s="6">
        <f t="shared" si="15"/>
        <v>11.00196463654224</v>
      </c>
      <c r="M73" s="6">
        <f t="shared" si="16"/>
        <v>10.412573673870334</v>
      </c>
      <c r="N73" s="6">
        <f t="shared" si="17"/>
        <v>0.58939096267190572</v>
      </c>
    </row>
    <row r="74" spans="1:14" x14ac:dyDescent="0.2">
      <c r="A74" s="42" t="s">
        <v>4</v>
      </c>
      <c r="B74" s="3">
        <f t="shared" si="11"/>
        <v>509</v>
      </c>
      <c r="C74" s="3">
        <v>354</v>
      </c>
      <c r="D74" s="3"/>
      <c r="E74" s="3">
        <f t="shared" si="12"/>
        <v>155</v>
      </c>
      <c r="F74" s="3">
        <v>151</v>
      </c>
      <c r="G74" s="3">
        <v>4</v>
      </c>
      <c r="H74" s="3"/>
      <c r="I74" s="6">
        <f t="shared" si="13"/>
        <v>100</v>
      </c>
      <c r="J74" s="6">
        <f t="shared" si="14"/>
        <v>69.548133595284881</v>
      </c>
      <c r="K74" s="6"/>
      <c r="L74" s="6">
        <f t="shared" si="15"/>
        <v>30.451866404715126</v>
      </c>
      <c r="M74" s="6">
        <f t="shared" si="16"/>
        <v>29.666011787819251</v>
      </c>
      <c r="N74" s="6">
        <f t="shared" si="17"/>
        <v>0.78585461689587421</v>
      </c>
    </row>
    <row r="75" spans="1:14" x14ac:dyDescent="0.2">
      <c r="A75" s="42" t="s">
        <v>2</v>
      </c>
      <c r="B75" s="3">
        <f t="shared" si="11"/>
        <v>509</v>
      </c>
      <c r="C75" s="3">
        <v>76</v>
      </c>
      <c r="D75" s="3"/>
      <c r="E75" s="3">
        <f t="shared" si="12"/>
        <v>433</v>
      </c>
      <c r="F75" s="3">
        <v>294</v>
      </c>
      <c r="G75" s="3">
        <v>139</v>
      </c>
      <c r="H75" s="3"/>
      <c r="I75" s="6">
        <f t="shared" si="13"/>
        <v>100.00000000000001</v>
      </c>
      <c r="J75" s="6">
        <f t="shared" si="14"/>
        <v>14.931237721021612</v>
      </c>
      <c r="K75" s="6"/>
      <c r="L75" s="6">
        <f t="shared" si="15"/>
        <v>85.068762278978397</v>
      </c>
      <c r="M75" s="6">
        <f t="shared" si="16"/>
        <v>57.760314341846765</v>
      </c>
      <c r="N75" s="6">
        <f t="shared" si="17"/>
        <v>27.308447937131632</v>
      </c>
    </row>
    <row r="76" spans="1:14" x14ac:dyDescent="0.2">
      <c r="A76" s="42" t="s">
        <v>1</v>
      </c>
      <c r="B76" s="3">
        <f t="shared" si="11"/>
        <v>509</v>
      </c>
      <c r="C76" s="3">
        <v>67</v>
      </c>
      <c r="D76" s="3"/>
      <c r="E76" s="3">
        <f t="shared" si="12"/>
        <v>442</v>
      </c>
      <c r="F76" s="3">
        <v>297</v>
      </c>
      <c r="G76" s="3">
        <v>145</v>
      </c>
      <c r="H76" s="3"/>
      <c r="I76" s="6">
        <f t="shared" si="13"/>
        <v>100</v>
      </c>
      <c r="J76" s="6">
        <f t="shared" si="14"/>
        <v>13.163064833005894</v>
      </c>
      <c r="K76" s="6"/>
      <c r="L76" s="6">
        <f t="shared" si="15"/>
        <v>86.83693516699411</v>
      </c>
      <c r="M76" s="6">
        <f t="shared" si="16"/>
        <v>58.349705304518665</v>
      </c>
      <c r="N76" s="6">
        <f t="shared" si="17"/>
        <v>28.487229862475445</v>
      </c>
    </row>
    <row r="77" spans="1:14" x14ac:dyDescent="0.2">
      <c r="A77" s="42" t="s">
        <v>0</v>
      </c>
      <c r="B77" s="3">
        <f t="shared" si="11"/>
        <v>509</v>
      </c>
      <c r="C77" s="3">
        <v>388</v>
      </c>
      <c r="D77" s="3"/>
      <c r="E77" s="3">
        <f t="shared" si="12"/>
        <v>121</v>
      </c>
      <c r="F77" s="3">
        <v>115</v>
      </c>
      <c r="G77" s="3">
        <v>6</v>
      </c>
      <c r="H77" s="3"/>
      <c r="I77" s="6">
        <f t="shared" si="13"/>
        <v>100</v>
      </c>
      <c r="J77" s="6">
        <f t="shared" si="14"/>
        <v>76.227897838899807</v>
      </c>
      <c r="K77" s="6"/>
      <c r="L77" s="6">
        <f t="shared" si="15"/>
        <v>23.772102161100197</v>
      </c>
      <c r="M77" s="6">
        <f t="shared" si="16"/>
        <v>22.593320235756384</v>
      </c>
      <c r="N77" s="6">
        <f t="shared" si="17"/>
        <v>1.1787819253438114</v>
      </c>
    </row>
    <row r="78" spans="1:14" x14ac:dyDescent="0.2">
      <c r="B78" s="3"/>
      <c r="C78" s="3"/>
      <c r="D78" s="3"/>
      <c r="E78" s="3"/>
      <c r="F78" s="3"/>
      <c r="G78" s="3"/>
      <c r="H78" s="3"/>
      <c r="I78" s="6"/>
      <c r="J78" s="6"/>
      <c r="K78" s="6"/>
      <c r="L78" s="6"/>
      <c r="M78" s="6"/>
      <c r="N78" s="6"/>
    </row>
    <row r="79" spans="1:14" x14ac:dyDescent="0.2">
      <c r="A79" s="45" t="s">
        <v>74</v>
      </c>
      <c r="B79" s="3"/>
      <c r="C79" s="3"/>
      <c r="D79" s="3"/>
      <c r="E79" s="3"/>
      <c r="F79" s="3"/>
      <c r="G79" s="3"/>
      <c r="H79" s="3"/>
      <c r="I79" s="6"/>
      <c r="J79" s="6"/>
      <c r="K79" s="6"/>
      <c r="L79" s="6"/>
      <c r="M79" s="6"/>
      <c r="N79" s="6"/>
    </row>
    <row r="80" spans="1:14" x14ac:dyDescent="0.2">
      <c r="A80" s="42" t="s">
        <v>8</v>
      </c>
      <c r="B80" s="3">
        <f t="shared" si="11"/>
        <v>382</v>
      </c>
      <c r="C80" s="3">
        <v>60</v>
      </c>
      <c r="D80" s="3"/>
      <c r="E80" s="3">
        <f t="shared" si="12"/>
        <v>322</v>
      </c>
      <c r="F80" s="3">
        <v>316</v>
      </c>
      <c r="G80" s="3">
        <v>6</v>
      </c>
      <c r="H80" s="3"/>
      <c r="I80" s="6">
        <f t="shared" si="13"/>
        <v>100</v>
      </c>
      <c r="J80" s="6">
        <f t="shared" si="14"/>
        <v>15.706806282722512</v>
      </c>
      <c r="K80" s="6"/>
      <c r="L80" s="6">
        <f t="shared" si="15"/>
        <v>84.293193717277489</v>
      </c>
      <c r="M80" s="6">
        <f t="shared" si="16"/>
        <v>82.722513089005233</v>
      </c>
      <c r="N80" s="6">
        <f t="shared" si="17"/>
        <v>1.5706806282722512</v>
      </c>
    </row>
    <row r="81" spans="1:14" x14ac:dyDescent="0.2">
      <c r="A81" s="42" t="s">
        <v>7</v>
      </c>
      <c r="B81" s="3">
        <f t="shared" si="11"/>
        <v>382</v>
      </c>
      <c r="C81" s="3">
        <v>5</v>
      </c>
      <c r="D81" s="3"/>
      <c r="E81" s="3">
        <f t="shared" si="12"/>
        <v>377</v>
      </c>
      <c r="F81" s="3">
        <v>241</v>
      </c>
      <c r="G81" s="3">
        <v>136</v>
      </c>
      <c r="H81" s="3"/>
      <c r="I81" s="6">
        <f t="shared" si="13"/>
        <v>100</v>
      </c>
      <c r="J81" s="6">
        <f t="shared" si="14"/>
        <v>1.3089005235602094</v>
      </c>
      <c r="K81" s="6"/>
      <c r="L81" s="6">
        <f t="shared" si="15"/>
        <v>98.691099476439788</v>
      </c>
      <c r="M81" s="6">
        <f t="shared" si="16"/>
        <v>63.089005235602095</v>
      </c>
      <c r="N81" s="6">
        <f t="shared" si="17"/>
        <v>35.602094240837694</v>
      </c>
    </row>
    <row r="82" spans="1:14" x14ac:dyDescent="0.2">
      <c r="A82" s="42" t="s">
        <v>6</v>
      </c>
      <c r="B82" s="3">
        <f t="shared" ref="B82:B145" si="18">SUM(C82:E82)</f>
        <v>382</v>
      </c>
      <c r="C82" s="3">
        <v>251</v>
      </c>
      <c r="D82" s="3"/>
      <c r="E82" s="3">
        <f t="shared" ref="E82:E145" si="19">SUM(F82:G82)</f>
        <v>131</v>
      </c>
      <c r="F82" s="3">
        <v>130</v>
      </c>
      <c r="G82" s="3">
        <v>1</v>
      </c>
      <c r="H82" s="3"/>
      <c r="I82" s="6">
        <f t="shared" ref="I82:I145" si="20">SUM(J82,L82)</f>
        <v>100.00000000000001</v>
      </c>
      <c r="J82" s="6">
        <f t="shared" ref="J82:J145" si="21">(C82/$B82)*100</f>
        <v>65.706806282722525</v>
      </c>
      <c r="K82" s="6"/>
      <c r="L82" s="6">
        <f t="shared" ref="L82:L145" si="22">SUM(M82:N82)</f>
        <v>34.293193717277489</v>
      </c>
      <c r="M82" s="6">
        <f t="shared" ref="M82:M145" si="23">(F82/$B82)*100</f>
        <v>34.031413612565444</v>
      </c>
      <c r="N82" s="6">
        <f t="shared" ref="N82:N145" si="24">(G82/$B82)*100</f>
        <v>0.26178010471204188</v>
      </c>
    </row>
    <row r="83" spans="1:14" x14ac:dyDescent="0.2">
      <c r="A83" s="42" t="s">
        <v>5</v>
      </c>
      <c r="B83" s="3">
        <f t="shared" si="18"/>
        <v>382</v>
      </c>
      <c r="C83" s="3">
        <v>373</v>
      </c>
      <c r="D83" s="3"/>
      <c r="E83" s="3">
        <f t="shared" si="19"/>
        <v>9</v>
      </c>
      <c r="F83" s="3">
        <v>9</v>
      </c>
      <c r="G83" s="3">
        <v>0</v>
      </c>
      <c r="H83" s="3"/>
      <c r="I83" s="6">
        <f t="shared" si="20"/>
        <v>100</v>
      </c>
      <c r="J83" s="6">
        <f t="shared" si="21"/>
        <v>97.643979057591622</v>
      </c>
      <c r="K83" s="6"/>
      <c r="L83" s="6">
        <f t="shared" si="22"/>
        <v>2.3560209424083771</v>
      </c>
      <c r="M83" s="6">
        <f t="shared" si="23"/>
        <v>2.3560209424083771</v>
      </c>
      <c r="N83" s="6">
        <f t="shared" si="24"/>
        <v>0</v>
      </c>
    </row>
    <row r="84" spans="1:14" x14ac:dyDescent="0.2">
      <c r="A84" s="42" t="s">
        <v>4</v>
      </c>
      <c r="B84" s="3">
        <f t="shared" si="18"/>
        <v>382</v>
      </c>
      <c r="C84" s="3">
        <v>200</v>
      </c>
      <c r="D84" s="3"/>
      <c r="E84" s="3">
        <f t="shared" si="19"/>
        <v>182</v>
      </c>
      <c r="F84" s="3">
        <v>175</v>
      </c>
      <c r="G84" s="3">
        <v>7</v>
      </c>
      <c r="H84" s="3"/>
      <c r="I84" s="6">
        <f t="shared" si="20"/>
        <v>100</v>
      </c>
      <c r="J84" s="6">
        <f t="shared" si="21"/>
        <v>52.356020942408378</v>
      </c>
      <c r="K84" s="6"/>
      <c r="L84" s="6">
        <f t="shared" si="22"/>
        <v>47.643979057591629</v>
      </c>
      <c r="M84" s="6">
        <f t="shared" si="23"/>
        <v>45.811518324607334</v>
      </c>
      <c r="N84" s="6">
        <f t="shared" si="24"/>
        <v>1.832460732984293</v>
      </c>
    </row>
    <row r="85" spans="1:14" x14ac:dyDescent="0.2">
      <c r="A85" s="42" t="s">
        <v>2</v>
      </c>
      <c r="B85" s="3">
        <f t="shared" si="18"/>
        <v>382</v>
      </c>
      <c r="C85" s="3">
        <v>62</v>
      </c>
      <c r="D85" s="3"/>
      <c r="E85" s="3">
        <f t="shared" si="19"/>
        <v>320</v>
      </c>
      <c r="F85" s="3">
        <v>288</v>
      </c>
      <c r="G85" s="3">
        <v>32</v>
      </c>
      <c r="H85" s="3"/>
      <c r="I85" s="6">
        <f t="shared" si="20"/>
        <v>100.00000000000001</v>
      </c>
      <c r="J85" s="6">
        <f t="shared" si="21"/>
        <v>16.230366492146597</v>
      </c>
      <c r="K85" s="6"/>
      <c r="L85" s="6">
        <f t="shared" si="22"/>
        <v>83.769633507853413</v>
      </c>
      <c r="M85" s="6">
        <f t="shared" si="23"/>
        <v>75.392670157068068</v>
      </c>
      <c r="N85" s="6">
        <f t="shared" si="24"/>
        <v>8.3769633507853403</v>
      </c>
    </row>
    <row r="86" spans="1:14" x14ac:dyDescent="0.2">
      <c r="A86" s="42" t="s">
        <v>1</v>
      </c>
      <c r="B86" s="3">
        <f t="shared" si="18"/>
        <v>382</v>
      </c>
      <c r="C86" s="3">
        <v>46</v>
      </c>
      <c r="D86" s="3"/>
      <c r="E86" s="3">
        <f t="shared" si="19"/>
        <v>336</v>
      </c>
      <c r="F86" s="3">
        <v>294</v>
      </c>
      <c r="G86" s="3">
        <v>42</v>
      </c>
      <c r="H86" s="3"/>
      <c r="I86" s="6">
        <f t="shared" si="20"/>
        <v>99.999999999999986</v>
      </c>
      <c r="J86" s="6">
        <f t="shared" si="21"/>
        <v>12.041884816753926</v>
      </c>
      <c r="K86" s="6"/>
      <c r="L86" s="6">
        <f t="shared" si="22"/>
        <v>87.958115183246065</v>
      </c>
      <c r="M86" s="6">
        <f t="shared" si="23"/>
        <v>76.96335078534031</v>
      </c>
      <c r="N86" s="6">
        <f t="shared" si="24"/>
        <v>10.99476439790576</v>
      </c>
    </row>
    <row r="87" spans="1:14" x14ac:dyDescent="0.2">
      <c r="A87" s="42" t="s">
        <v>0</v>
      </c>
      <c r="B87" s="3">
        <f t="shared" si="18"/>
        <v>382</v>
      </c>
      <c r="C87" s="3">
        <v>325</v>
      </c>
      <c r="D87" s="3"/>
      <c r="E87" s="3">
        <f t="shared" si="19"/>
        <v>57</v>
      </c>
      <c r="F87" s="3">
        <v>53</v>
      </c>
      <c r="G87" s="3">
        <v>4</v>
      </c>
      <c r="H87" s="3"/>
      <c r="I87" s="6">
        <f t="shared" si="20"/>
        <v>100</v>
      </c>
      <c r="J87" s="6">
        <f t="shared" si="21"/>
        <v>85.078534031413611</v>
      </c>
      <c r="K87" s="6"/>
      <c r="L87" s="6">
        <f t="shared" si="22"/>
        <v>14.921465968586389</v>
      </c>
      <c r="M87" s="6">
        <f t="shared" si="23"/>
        <v>13.874345549738221</v>
      </c>
      <c r="N87" s="6">
        <f t="shared" si="24"/>
        <v>1.0471204188481675</v>
      </c>
    </row>
    <row r="88" spans="1:14" x14ac:dyDescent="0.2">
      <c r="B88" s="3"/>
      <c r="C88" s="3"/>
      <c r="D88" s="3"/>
      <c r="E88" s="3"/>
      <c r="F88" s="3"/>
      <c r="G88" s="3"/>
      <c r="H88" s="3"/>
      <c r="I88" s="6"/>
      <c r="J88" s="6"/>
      <c r="K88" s="6"/>
      <c r="L88" s="6"/>
      <c r="M88" s="6"/>
      <c r="N88" s="6"/>
    </row>
    <row r="89" spans="1:14" x14ac:dyDescent="0.2">
      <c r="A89" s="45" t="s">
        <v>75</v>
      </c>
      <c r="B89" s="3"/>
      <c r="C89" s="3"/>
      <c r="D89" s="3"/>
      <c r="E89" s="3"/>
      <c r="F89" s="3"/>
      <c r="G89" s="3"/>
      <c r="H89" s="3"/>
      <c r="I89" s="6"/>
      <c r="J89" s="6"/>
      <c r="K89" s="6"/>
      <c r="L89" s="6"/>
      <c r="M89" s="6"/>
      <c r="N89" s="6"/>
    </row>
    <row r="90" spans="1:14" x14ac:dyDescent="0.2">
      <c r="A90" s="42" t="s">
        <v>8</v>
      </c>
      <c r="B90" s="3">
        <f t="shared" si="18"/>
        <v>499</v>
      </c>
      <c r="C90" s="3">
        <v>56</v>
      </c>
      <c r="D90" s="3"/>
      <c r="E90" s="3">
        <f t="shared" si="19"/>
        <v>443</v>
      </c>
      <c r="F90" s="3">
        <v>406</v>
      </c>
      <c r="G90" s="3">
        <v>37</v>
      </c>
      <c r="H90" s="3"/>
      <c r="I90" s="6">
        <f t="shared" si="20"/>
        <v>100</v>
      </c>
      <c r="J90" s="6">
        <f t="shared" si="21"/>
        <v>11.22244488977956</v>
      </c>
      <c r="K90" s="6"/>
      <c r="L90" s="6">
        <f t="shared" si="22"/>
        <v>88.777555110220447</v>
      </c>
      <c r="M90" s="6">
        <f t="shared" si="23"/>
        <v>81.362725450901806</v>
      </c>
      <c r="N90" s="6">
        <f t="shared" si="24"/>
        <v>7.414829659318638</v>
      </c>
    </row>
    <row r="91" spans="1:14" x14ac:dyDescent="0.2">
      <c r="A91" s="42" t="s">
        <v>7</v>
      </c>
      <c r="B91" s="3">
        <f t="shared" si="18"/>
        <v>499</v>
      </c>
      <c r="C91" s="3">
        <v>4</v>
      </c>
      <c r="D91" s="3"/>
      <c r="E91" s="3">
        <f t="shared" si="19"/>
        <v>495</v>
      </c>
      <c r="F91" s="3">
        <v>130</v>
      </c>
      <c r="G91" s="3">
        <v>365</v>
      </c>
      <c r="H91" s="3"/>
      <c r="I91" s="6">
        <f t="shared" si="20"/>
        <v>99.999999999999986</v>
      </c>
      <c r="J91" s="6">
        <f t="shared" si="21"/>
        <v>0.80160320641282556</v>
      </c>
      <c r="K91" s="6"/>
      <c r="L91" s="6">
        <f t="shared" si="22"/>
        <v>99.198396793587165</v>
      </c>
      <c r="M91" s="6">
        <f t="shared" si="23"/>
        <v>26.052104208416832</v>
      </c>
      <c r="N91" s="6">
        <f t="shared" si="24"/>
        <v>73.146292585170329</v>
      </c>
    </row>
    <row r="92" spans="1:14" x14ac:dyDescent="0.2">
      <c r="A92" s="42" t="s">
        <v>6</v>
      </c>
      <c r="B92" s="3">
        <f t="shared" si="18"/>
        <v>499</v>
      </c>
      <c r="C92" s="3">
        <v>403</v>
      </c>
      <c r="D92" s="3"/>
      <c r="E92" s="3">
        <f t="shared" si="19"/>
        <v>96</v>
      </c>
      <c r="F92" s="3">
        <v>88</v>
      </c>
      <c r="G92" s="3">
        <v>8</v>
      </c>
      <c r="H92" s="3"/>
      <c r="I92" s="6">
        <f t="shared" si="20"/>
        <v>100</v>
      </c>
      <c r="J92" s="6">
        <f t="shared" si="21"/>
        <v>80.761523046092194</v>
      </c>
      <c r="K92" s="6"/>
      <c r="L92" s="6">
        <f t="shared" si="22"/>
        <v>19.238476953907814</v>
      </c>
      <c r="M92" s="6">
        <f t="shared" si="23"/>
        <v>17.635270541082164</v>
      </c>
      <c r="N92" s="6">
        <f t="shared" si="24"/>
        <v>1.6032064128256511</v>
      </c>
    </row>
    <row r="93" spans="1:14" x14ac:dyDescent="0.2">
      <c r="A93" s="42" t="s">
        <v>5</v>
      </c>
      <c r="B93" s="3">
        <f t="shared" si="18"/>
        <v>499</v>
      </c>
      <c r="C93" s="3">
        <v>437</v>
      </c>
      <c r="D93" s="3"/>
      <c r="E93" s="3">
        <f t="shared" si="19"/>
        <v>62</v>
      </c>
      <c r="F93" s="3">
        <v>54</v>
      </c>
      <c r="G93" s="3">
        <v>8</v>
      </c>
      <c r="H93" s="3"/>
      <c r="I93" s="6">
        <f t="shared" si="20"/>
        <v>99.999999999999986</v>
      </c>
      <c r="J93" s="6">
        <f t="shared" si="21"/>
        <v>87.575150300601194</v>
      </c>
      <c r="K93" s="6"/>
      <c r="L93" s="6">
        <f t="shared" si="22"/>
        <v>12.424849699398797</v>
      </c>
      <c r="M93" s="6">
        <f t="shared" si="23"/>
        <v>10.821643286573146</v>
      </c>
      <c r="N93" s="6">
        <f t="shared" si="24"/>
        <v>1.6032064128256511</v>
      </c>
    </row>
    <row r="94" spans="1:14" x14ac:dyDescent="0.2">
      <c r="A94" s="42" t="s">
        <v>4</v>
      </c>
      <c r="B94" s="3">
        <f t="shared" si="18"/>
        <v>499</v>
      </c>
      <c r="C94" s="3">
        <v>299</v>
      </c>
      <c r="D94" s="3"/>
      <c r="E94" s="3">
        <f t="shared" si="19"/>
        <v>200</v>
      </c>
      <c r="F94" s="3">
        <v>195</v>
      </c>
      <c r="G94" s="3">
        <v>5</v>
      </c>
      <c r="H94" s="3"/>
      <c r="I94" s="6">
        <f t="shared" si="20"/>
        <v>100</v>
      </c>
      <c r="J94" s="6">
        <f t="shared" si="21"/>
        <v>59.919839679358724</v>
      </c>
      <c r="K94" s="6"/>
      <c r="L94" s="6">
        <f t="shared" si="22"/>
        <v>40.080160320641284</v>
      </c>
      <c r="M94" s="6">
        <f t="shared" si="23"/>
        <v>39.078156312625254</v>
      </c>
      <c r="N94" s="6">
        <f t="shared" si="24"/>
        <v>1.002004008016032</v>
      </c>
    </row>
    <row r="95" spans="1:14" x14ac:dyDescent="0.2">
      <c r="A95" s="42" t="s">
        <v>2</v>
      </c>
      <c r="B95" s="3">
        <f t="shared" si="18"/>
        <v>499</v>
      </c>
      <c r="C95" s="3">
        <v>63</v>
      </c>
      <c r="D95" s="3"/>
      <c r="E95" s="3">
        <f t="shared" si="19"/>
        <v>436</v>
      </c>
      <c r="F95" s="3">
        <v>302</v>
      </c>
      <c r="G95" s="3">
        <v>134</v>
      </c>
      <c r="H95" s="3"/>
      <c r="I95" s="6">
        <f t="shared" si="20"/>
        <v>100</v>
      </c>
      <c r="J95" s="6">
        <f t="shared" si="21"/>
        <v>12.625250501002002</v>
      </c>
      <c r="K95" s="6"/>
      <c r="L95" s="6">
        <f t="shared" si="22"/>
        <v>87.374749498998</v>
      </c>
      <c r="M95" s="6">
        <f t="shared" si="23"/>
        <v>60.521042084168343</v>
      </c>
      <c r="N95" s="6">
        <f t="shared" si="24"/>
        <v>26.853707414829657</v>
      </c>
    </row>
    <row r="96" spans="1:14" x14ac:dyDescent="0.2">
      <c r="A96" s="42" t="s">
        <v>1</v>
      </c>
      <c r="B96" s="3">
        <f t="shared" si="18"/>
        <v>499</v>
      </c>
      <c r="C96" s="3">
        <v>87</v>
      </c>
      <c r="D96" s="3"/>
      <c r="E96" s="3">
        <f t="shared" si="19"/>
        <v>412</v>
      </c>
      <c r="F96" s="3">
        <v>317</v>
      </c>
      <c r="G96" s="3">
        <v>95</v>
      </c>
      <c r="H96" s="3"/>
      <c r="I96" s="6">
        <f t="shared" si="20"/>
        <v>100</v>
      </c>
      <c r="J96" s="6">
        <f t="shared" si="21"/>
        <v>17.434869739478959</v>
      </c>
      <c r="K96" s="6"/>
      <c r="L96" s="6">
        <f t="shared" si="22"/>
        <v>82.565130260521045</v>
      </c>
      <c r="M96" s="6">
        <f t="shared" si="23"/>
        <v>63.527054108216433</v>
      </c>
      <c r="N96" s="6">
        <f t="shared" si="24"/>
        <v>19.038076152304608</v>
      </c>
    </row>
    <row r="97" spans="1:14" x14ac:dyDescent="0.2">
      <c r="A97" s="42" t="s">
        <v>0</v>
      </c>
      <c r="B97" s="3">
        <f t="shared" si="18"/>
        <v>499</v>
      </c>
      <c r="C97" s="3">
        <v>488</v>
      </c>
      <c r="D97" s="3"/>
      <c r="E97" s="3">
        <f t="shared" si="19"/>
        <v>11</v>
      </c>
      <c r="F97" s="3">
        <v>9</v>
      </c>
      <c r="G97" s="3">
        <v>2</v>
      </c>
      <c r="H97" s="3"/>
      <c r="I97" s="6">
        <f t="shared" si="20"/>
        <v>100</v>
      </c>
      <c r="J97" s="6">
        <f t="shared" si="21"/>
        <v>97.795591182364731</v>
      </c>
      <c r="K97" s="6"/>
      <c r="L97" s="6">
        <f t="shared" si="22"/>
        <v>2.2044088176352705</v>
      </c>
      <c r="M97" s="6">
        <f t="shared" si="23"/>
        <v>1.8036072144288577</v>
      </c>
      <c r="N97" s="6">
        <f t="shared" si="24"/>
        <v>0.40080160320641278</v>
      </c>
    </row>
    <row r="98" spans="1:14" x14ac:dyDescent="0.2">
      <c r="B98" s="3"/>
      <c r="C98" s="3"/>
      <c r="D98" s="3"/>
      <c r="E98" s="3"/>
      <c r="F98" s="3"/>
      <c r="G98" s="3"/>
      <c r="H98" s="3"/>
      <c r="I98" s="6"/>
      <c r="J98" s="6"/>
      <c r="K98" s="6"/>
      <c r="L98" s="6"/>
      <c r="M98" s="6"/>
      <c r="N98" s="6"/>
    </row>
    <row r="99" spans="1:14" x14ac:dyDescent="0.2">
      <c r="A99" s="45" t="s">
        <v>76</v>
      </c>
      <c r="B99" s="3"/>
      <c r="C99" s="3"/>
      <c r="D99" s="3"/>
      <c r="E99" s="3"/>
      <c r="F99" s="3"/>
      <c r="G99" s="3"/>
      <c r="H99" s="3"/>
      <c r="I99" s="6"/>
      <c r="J99" s="6"/>
      <c r="K99" s="6"/>
      <c r="L99" s="6"/>
      <c r="M99" s="6"/>
      <c r="N99" s="6"/>
    </row>
    <row r="100" spans="1:14" x14ac:dyDescent="0.2">
      <c r="A100" s="42" t="s">
        <v>8</v>
      </c>
      <c r="B100" s="3">
        <f t="shared" si="18"/>
        <v>543</v>
      </c>
      <c r="C100" s="3">
        <v>186</v>
      </c>
      <c r="D100" s="3"/>
      <c r="E100" s="3">
        <f t="shared" si="19"/>
        <v>357</v>
      </c>
      <c r="F100" s="3">
        <v>337</v>
      </c>
      <c r="G100" s="3">
        <v>20</v>
      </c>
      <c r="H100" s="3"/>
      <c r="I100" s="6">
        <f t="shared" si="20"/>
        <v>100</v>
      </c>
      <c r="J100" s="6">
        <f t="shared" si="21"/>
        <v>34.254143646408842</v>
      </c>
      <c r="K100" s="6"/>
      <c r="L100" s="6">
        <f t="shared" si="22"/>
        <v>65.745856353591165</v>
      </c>
      <c r="M100" s="6">
        <f t="shared" si="23"/>
        <v>62.062615101289133</v>
      </c>
      <c r="N100" s="6">
        <f t="shared" si="24"/>
        <v>3.6832412523020261</v>
      </c>
    </row>
    <row r="101" spans="1:14" x14ac:dyDescent="0.2">
      <c r="A101" s="42" t="s">
        <v>7</v>
      </c>
      <c r="B101" s="3">
        <f t="shared" si="18"/>
        <v>543</v>
      </c>
      <c r="C101" s="3">
        <v>6</v>
      </c>
      <c r="D101" s="3"/>
      <c r="E101" s="3">
        <f t="shared" si="19"/>
        <v>537</v>
      </c>
      <c r="F101" s="3">
        <v>291</v>
      </c>
      <c r="G101" s="3">
        <v>246</v>
      </c>
      <c r="H101" s="3"/>
      <c r="I101" s="6">
        <f t="shared" si="20"/>
        <v>100</v>
      </c>
      <c r="J101" s="6">
        <f t="shared" si="21"/>
        <v>1.1049723756906076</v>
      </c>
      <c r="K101" s="6"/>
      <c r="L101" s="6">
        <f t="shared" si="22"/>
        <v>98.895027624309392</v>
      </c>
      <c r="M101" s="6">
        <f t="shared" si="23"/>
        <v>53.591160220994475</v>
      </c>
      <c r="N101" s="6">
        <f t="shared" si="24"/>
        <v>45.303867403314918</v>
      </c>
    </row>
    <row r="102" spans="1:14" x14ac:dyDescent="0.2">
      <c r="A102" s="42" t="s">
        <v>6</v>
      </c>
      <c r="B102" s="3">
        <f t="shared" si="18"/>
        <v>543</v>
      </c>
      <c r="C102" s="3">
        <v>140</v>
      </c>
      <c r="D102" s="3"/>
      <c r="E102" s="3">
        <f t="shared" si="19"/>
        <v>403</v>
      </c>
      <c r="F102" s="3">
        <v>385</v>
      </c>
      <c r="G102" s="3">
        <v>18</v>
      </c>
      <c r="H102" s="3"/>
      <c r="I102" s="6">
        <f t="shared" si="20"/>
        <v>99.999999999999986</v>
      </c>
      <c r="J102" s="6">
        <f t="shared" si="21"/>
        <v>25.78268876611418</v>
      </c>
      <c r="K102" s="6"/>
      <c r="L102" s="6">
        <f t="shared" si="22"/>
        <v>74.217311233885809</v>
      </c>
      <c r="M102" s="6">
        <f t="shared" si="23"/>
        <v>70.902394106813986</v>
      </c>
      <c r="N102" s="6">
        <f t="shared" si="24"/>
        <v>3.3149171270718232</v>
      </c>
    </row>
    <row r="103" spans="1:14" x14ac:dyDescent="0.2">
      <c r="A103" s="42" t="s">
        <v>5</v>
      </c>
      <c r="B103" s="3">
        <f t="shared" si="18"/>
        <v>543</v>
      </c>
      <c r="C103" s="3">
        <v>487</v>
      </c>
      <c r="D103" s="3"/>
      <c r="E103" s="3">
        <f t="shared" si="19"/>
        <v>56</v>
      </c>
      <c r="F103" s="3">
        <v>53</v>
      </c>
      <c r="G103" s="3">
        <v>3</v>
      </c>
      <c r="H103" s="3"/>
      <c r="I103" s="6">
        <f t="shared" si="20"/>
        <v>100</v>
      </c>
      <c r="J103" s="6">
        <f t="shared" si="21"/>
        <v>89.686924493554329</v>
      </c>
      <c r="K103" s="6"/>
      <c r="L103" s="6">
        <f t="shared" si="22"/>
        <v>10.313075506445673</v>
      </c>
      <c r="M103" s="6">
        <f t="shared" si="23"/>
        <v>9.7605893186003687</v>
      </c>
      <c r="N103" s="6">
        <f t="shared" si="24"/>
        <v>0.55248618784530379</v>
      </c>
    </row>
    <row r="104" spans="1:14" x14ac:dyDescent="0.2">
      <c r="A104" s="42" t="s">
        <v>4</v>
      </c>
      <c r="B104" s="3">
        <f t="shared" si="18"/>
        <v>543</v>
      </c>
      <c r="C104" s="3">
        <v>224</v>
      </c>
      <c r="D104" s="3"/>
      <c r="E104" s="3">
        <f t="shared" si="19"/>
        <v>319</v>
      </c>
      <c r="F104" s="3">
        <v>303</v>
      </c>
      <c r="G104" s="3">
        <v>16</v>
      </c>
      <c r="H104" s="3"/>
      <c r="I104" s="6">
        <f t="shared" si="20"/>
        <v>100</v>
      </c>
      <c r="J104" s="6">
        <f t="shared" si="21"/>
        <v>41.25230202578269</v>
      </c>
      <c r="K104" s="6"/>
      <c r="L104" s="6">
        <f t="shared" si="22"/>
        <v>58.74769797421731</v>
      </c>
      <c r="M104" s="6">
        <f t="shared" si="23"/>
        <v>55.80110497237569</v>
      </c>
      <c r="N104" s="6">
        <f t="shared" si="24"/>
        <v>2.9465930018416207</v>
      </c>
    </row>
    <row r="105" spans="1:14" x14ac:dyDescent="0.2">
      <c r="A105" s="42" t="s">
        <v>2</v>
      </c>
      <c r="B105" s="3">
        <f t="shared" si="18"/>
        <v>543</v>
      </c>
      <c r="C105" s="3">
        <v>77</v>
      </c>
      <c r="D105" s="3"/>
      <c r="E105" s="3">
        <f t="shared" si="19"/>
        <v>466</v>
      </c>
      <c r="F105" s="3">
        <v>385</v>
      </c>
      <c r="G105" s="3">
        <v>81</v>
      </c>
      <c r="H105" s="3"/>
      <c r="I105" s="6">
        <f t="shared" si="20"/>
        <v>99.999999999999986</v>
      </c>
      <c r="J105" s="6">
        <f t="shared" si="21"/>
        <v>14.180478821362799</v>
      </c>
      <c r="K105" s="6"/>
      <c r="L105" s="6">
        <f t="shared" si="22"/>
        <v>85.819521178637189</v>
      </c>
      <c r="M105" s="6">
        <f t="shared" si="23"/>
        <v>70.902394106813986</v>
      </c>
      <c r="N105" s="6">
        <f t="shared" si="24"/>
        <v>14.917127071823206</v>
      </c>
    </row>
    <row r="106" spans="1:14" x14ac:dyDescent="0.2">
      <c r="A106" s="42" t="s">
        <v>1</v>
      </c>
      <c r="B106" s="3">
        <f t="shared" si="18"/>
        <v>543</v>
      </c>
      <c r="C106" s="3">
        <v>159</v>
      </c>
      <c r="D106" s="3"/>
      <c r="E106" s="3">
        <f t="shared" si="19"/>
        <v>384</v>
      </c>
      <c r="F106" s="3">
        <v>347</v>
      </c>
      <c r="G106" s="3">
        <v>37</v>
      </c>
      <c r="H106" s="3"/>
      <c r="I106" s="6">
        <f t="shared" si="20"/>
        <v>100</v>
      </c>
      <c r="J106" s="6">
        <f t="shared" si="21"/>
        <v>29.281767955801101</v>
      </c>
      <c r="K106" s="6"/>
      <c r="L106" s="6">
        <f t="shared" si="22"/>
        <v>70.718232044198899</v>
      </c>
      <c r="M106" s="6">
        <f t="shared" si="23"/>
        <v>63.904235727440152</v>
      </c>
      <c r="N106" s="6">
        <f t="shared" si="24"/>
        <v>6.8139963167587485</v>
      </c>
    </row>
    <row r="107" spans="1:14" x14ac:dyDescent="0.2">
      <c r="A107" s="42" t="s">
        <v>0</v>
      </c>
      <c r="B107" s="3">
        <f t="shared" si="18"/>
        <v>543</v>
      </c>
      <c r="C107" s="3">
        <v>513</v>
      </c>
      <c r="D107" s="3"/>
      <c r="E107" s="3">
        <f t="shared" si="19"/>
        <v>30</v>
      </c>
      <c r="F107" s="3">
        <v>29</v>
      </c>
      <c r="G107" s="3">
        <v>1</v>
      </c>
      <c r="H107" s="3"/>
      <c r="I107" s="6">
        <f t="shared" si="20"/>
        <v>100</v>
      </c>
      <c r="J107" s="6">
        <f t="shared" si="21"/>
        <v>94.475138121546962</v>
      </c>
      <c r="K107" s="6"/>
      <c r="L107" s="6">
        <f t="shared" si="22"/>
        <v>5.5248618784530388</v>
      </c>
      <c r="M107" s="6">
        <f t="shared" si="23"/>
        <v>5.3406998158379375</v>
      </c>
      <c r="N107" s="6">
        <f t="shared" si="24"/>
        <v>0.18416206261510129</v>
      </c>
    </row>
    <row r="108" spans="1:14" x14ac:dyDescent="0.2">
      <c r="B108" s="3"/>
      <c r="C108" s="3"/>
      <c r="D108" s="3"/>
      <c r="E108" s="3"/>
      <c r="F108" s="3"/>
      <c r="G108" s="3"/>
      <c r="H108" s="3"/>
      <c r="I108" s="6"/>
      <c r="J108" s="6"/>
      <c r="K108" s="6"/>
      <c r="L108" s="6"/>
      <c r="M108" s="6"/>
      <c r="N108" s="6"/>
    </row>
    <row r="109" spans="1:14" x14ac:dyDescent="0.2">
      <c r="A109" s="45" t="s">
        <v>77</v>
      </c>
      <c r="B109" s="3"/>
      <c r="C109" s="3"/>
      <c r="D109" s="3"/>
      <c r="E109" s="3"/>
      <c r="F109" s="3"/>
      <c r="G109" s="3"/>
      <c r="H109" s="3"/>
      <c r="I109" s="6"/>
      <c r="J109" s="6"/>
      <c r="K109" s="6"/>
      <c r="L109" s="6"/>
      <c r="M109" s="6"/>
      <c r="N109" s="6"/>
    </row>
    <row r="110" spans="1:14" x14ac:dyDescent="0.2">
      <c r="A110" s="42" t="s">
        <v>8</v>
      </c>
      <c r="B110" s="3">
        <f t="shared" si="18"/>
        <v>414</v>
      </c>
      <c r="C110" s="3">
        <v>41</v>
      </c>
      <c r="D110" s="3"/>
      <c r="E110" s="3">
        <f t="shared" si="19"/>
        <v>373</v>
      </c>
      <c r="F110" s="3">
        <v>341</v>
      </c>
      <c r="G110" s="3">
        <v>32</v>
      </c>
      <c r="H110" s="3"/>
      <c r="I110" s="6">
        <f t="shared" si="20"/>
        <v>100</v>
      </c>
      <c r="J110" s="6">
        <f t="shared" si="21"/>
        <v>9.9033816425120769</v>
      </c>
      <c r="K110" s="6"/>
      <c r="L110" s="6">
        <f t="shared" si="22"/>
        <v>90.096618357487927</v>
      </c>
      <c r="M110" s="6">
        <f t="shared" si="23"/>
        <v>82.367149758454104</v>
      </c>
      <c r="N110" s="6">
        <f t="shared" si="24"/>
        <v>7.7294685990338161</v>
      </c>
    </row>
    <row r="111" spans="1:14" x14ac:dyDescent="0.2">
      <c r="A111" s="42" t="s">
        <v>7</v>
      </c>
      <c r="B111" s="3">
        <f t="shared" si="18"/>
        <v>414</v>
      </c>
      <c r="C111" s="3">
        <v>5</v>
      </c>
      <c r="D111" s="3"/>
      <c r="E111" s="3">
        <f t="shared" si="19"/>
        <v>409</v>
      </c>
      <c r="F111" s="3">
        <v>146</v>
      </c>
      <c r="G111" s="3">
        <v>263</v>
      </c>
      <c r="H111" s="3"/>
      <c r="I111" s="6">
        <f t="shared" si="20"/>
        <v>100</v>
      </c>
      <c r="J111" s="6">
        <f t="shared" si="21"/>
        <v>1.2077294685990339</v>
      </c>
      <c r="K111" s="6"/>
      <c r="L111" s="6">
        <f t="shared" si="22"/>
        <v>98.792270531400973</v>
      </c>
      <c r="M111" s="6">
        <f t="shared" si="23"/>
        <v>35.265700483091791</v>
      </c>
      <c r="N111" s="6">
        <f t="shared" si="24"/>
        <v>63.526570048309182</v>
      </c>
    </row>
    <row r="112" spans="1:14" x14ac:dyDescent="0.2">
      <c r="A112" s="42" t="s">
        <v>6</v>
      </c>
      <c r="B112" s="3">
        <f t="shared" si="18"/>
        <v>414</v>
      </c>
      <c r="C112" s="3">
        <v>140</v>
      </c>
      <c r="D112" s="3"/>
      <c r="E112" s="3">
        <f t="shared" si="19"/>
        <v>274</v>
      </c>
      <c r="F112" s="3">
        <v>254</v>
      </c>
      <c r="G112" s="3">
        <v>20</v>
      </c>
      <c r="H112" s="3"/>
      <c r="I112" s="6">
        <f t="shared" si="20"/>
        <v>100</v>
      </c>
      <c r="J112" s="6">
        <f t="shared" si="21"/>
        <v>33.816425120772948</v>
      </c>
      <c r="K112" s="6"/>
      <c r="L112" s="6">
        <f t="shared" si="22"/>
        <v>66.183574879227052</v>
      </c>
      <c r="M112" s="6">
        <f t="shared" si="23"/>
        <v>61.35265700483091</v>
      </c>
      <c r="N112" s="6">
        <f t="shared" si="24"/>
        <v>4.8309178743961354</v>
      </c>
    </row>
    <row r="113" spans="1:14" x14ac:dyDescent="0.2">
      <c r="A113" s="42" t="s">
        <v>5</v>
      </c>
      <c r="B113" s="3">
        <f t="shared" si="18"/>
        <v>414</v>
      </c>
      <c r="C113" s="3">
        <v>396</v>
      </c>
      <c r="D113" s="3"/>
      <c r="E113" s="3">
        <f t="shared" si="19"/>
        <v>18</v>
      </c>
      <c r="F113" s="3">
        <v>17</v>
      </c>
      <c r="G113" s="3">
        <v>1</v>
      </c>
      <c r="H113" s="3"/>
      <c r="I113" s="6">
        <f t="shared" si="20"/>
        <v>100</v>
      </c>
      <c r="J113" s="6">
        <f t="shared" si="21"/>
        <v>95.652173913043484</v>
      </c>
      <c r="K113" s="6"/>
      <c r="L113" s="6">
        <f t="shared" si="22"/>
        <v>4.3478260869565224</v>
      </c>
      <c r="M113" s="6">
        <f t="shared" si="23"/>
        <v>4.1062801932367154</v>
      </c>
      <c r="N113" s="6">
        <f t="shared" si="24"/>
        <v>0.24154589371980675</v>
      </c>
    </row>
    <row r="114" spans="1:14" x14ac:dyDescent="0.2">
      <c r="A114" s="42" t="s">
        <v>4</v>
      </c>
      <c r="B114" s="3">
        <f t="shared" si="18"/>
        <v>414</v>
      </c>
      <c r="C114" s="3">
        <v>184</v>
      </c>
      <c r="D114" s="3"/>
      <c r="E114" s="3">
        <f t="shared" si="19"/>
        <v>230</v>
      </c>
      <c r="F114" s="3">
        <v>213</v>
      </c>
      <c r="G114" s="3">
        <v>17</v>
      </c>
      <c r="H114" s="3"/>
      <c r="I114" s="6">
        <f t="shared" si="20"/>
        <v>100</v>
      </c>
      <c r="J114" s="6">
        <f t="shared" si="21"/>
        <v>44.444444444444443</v>
      </c>
      <c r="K114" s="6"/>
      <c r="L114" s="6">
        <f t="shared" si="22"/>
        <v>55.55555555555555</v>
      </c>
      <c r="M114" s="6">
        <f t="shared" si="23"/>
        <v>51.449275362318836</v>
      </c>
      <c r="N114" s="6">
        <f t="shared" si="24"/>
        <v>4.1062801932367154</v>
      </c>
    </row>
    <row r="115" spans="1:14" x14ac:dyDescent="0.2">
      <c r="A115" s="42" t="s">
        <v>2</v>
      </c>
      <c r="B115" s="3">
        <f t="shared" si="18"/>
        <v>414</v>
      </c>
      <c r="C115" s="3">
        <v>22</v>
      </c>
      <c r="D115" s="3"/>
      <c r="E115" s="3">
        <f t="shared" si="19"/>
        <v>392</v>
      </c>
      <c r="F115" s="3">
        <v>194</v>
      </c>
      <c r="G115" s="3">
        <v>198</v>
      </c>
      <c r="H115" s="3"/>
      <c r="I115" s="6">
        <f t="shared" si="20"/>
        <v>100.00000000000001</v>
      </c>
      <c r="J115" s="6">
        <f t="shared" si="21"/>
        <v>5.3140096618357484</v>
      </c>
      <c r="K115" s="6"/>
      <c r="L115" s="6">
        <f t="shared" si="22"/>
        <v>94.68599033816426</v>
      </c>
      <c r="M115" s="6">
        <f t="shared" si="23"/>
        <v>46.859903381642518</v>
      </c>
      <c r="N115" s="6">
        <f t="shared" si="24"/>
        <v>47.826086956521742</v>
      </c>
    </row>
    <row r="116" spans="1:14" x14ac:dyDescent="0.2">
      <c r="A116" s="42" t="s">
        <v>1</v>
      </c>
      <c r="B116" s="3">
        <f t="shared" si="18"/>
        <v>414</v>
      </c>
      <c r="C116" s="3">
        <v>74</v>
      </c>
      <c r="D116" s="3"/>
      <c r="E116" s="3">
        <f t="shared" si="19"/>
        <v>340</v>
      </c>
      <c r="F116" s="3">
        <v>245</v>
      </c>
      <c r="G116" s="3">
        <v>95</v>
      </c>
      <c r="H116" s="3"/>
      <c r="I116" s="6">
        <f t="shared" si="20"/>
        <v>100</v>
      </c>
      <c r="J116" s="6">
        <f t="shared" si="21"/>
        <v>17.874396135265698</v>
      </c>
      <c r="K116" s="6"/>
      <c r="L116" s="6">
        <f t="shared" si="22"/>
        <v>82.125603864734302</v>
      </c>
      <c r="M116" s="6">
        <f t="shared" si="23"/>
        <v>59.178743961352652</v>
      </c>
      <c r="N116" s="6">
        <f t="shared" si="24"/>
        <v>22.946859903381643</v>
      </c>
    </row>
    <row r="117" spans="1:14" x14ac:dyDescent="0.2">
      <c r="A117" s="42" t="s">
        <v>0</v>
      </c>
      <c r="B117" s="3">
        <f t="shared" si="18"/>
        <v>414</v>
      </c>
      <c r="C117" s="3">
        <v>384</v>
      </c>
      <c r="D117" s="3"/>
      <c r="E117" s="3">
        <f t="shared" si="19"/>
        <v>30</v>
      </c>
      <c r="F117" s="3">
        <v>24</v>
      </c>
      <c r="G117" s="3">
        <v>6</v>
      </c>
      <c r="H117" s="3"/>
      <c r="I117" s="6">
        <f t="shared" si="20"/>
        <v>100</v>
      </c>
      <c r="J117" s="6">
        <f t="shared" si="21"/>
        <v>92.753623188405797</v>
      </c>
      <c r="K117" s="6"/>
      <c r="L117" s="6">
        <f t="shared" si="22"/>
        <v>7.2463768115942031</v>
      </c>
      <c r="M117" s="6">
        <f t="shared" si="23"/>
        <v>5.7971014492753623</v>
      </c>
      <c r="N117" s="6">
        <f t="shared" si="24"/>
        <v>1.4492753623188406</v>
      </c>
    </row>
    <row r="118" spans="1:14" x14ac:dyDescent="0.2">
      <c r="B118" s="3"/>
      <c r="C118" s="3"/>
      <c r="D118" s="3"/>
      <c r="E118" s="3"/>
      <c r="F118" s="3"/>
      <c r="G118" s="3"/>
      <c r="H118" s="3"/>
      <c r="I118" s="6"/>
      <c r="J118" s="6"/>
      <c r="K118" s="6"/>
      <c r="L118" s="6"/>
      <c r="M118" s="6"/>
      <c r="N118" s="6"/>
    </row>
    <row r="119" spans="1:14" x14ac:dyDescent="0.2">
      <c r="A119" s="45" t="s">
        <v>78</v>
      </c>
      <c r="B119" s="3"/>
      <c r="C119" s="3"/>
      <c r="D119" s="3"/>
      <c r="E119" s="3"/>
      <c r="F119" s="3"/>
      <c r="G119" s="3"/>
      <c r="H119" s="3"/>
      <c r="I119" s="6"/>
      <c r="J119" s="6"/>
      <c r="K119" s="6"/>
      <c r="L119" s="6"/>
      <c r="M119" s="6"/>
      <c r="N119" s="6"/>
    </row>
    <row r="120" spans="1:14" x14ac:dyDescent="0.2">
      <c r="A120" s="42" t="s">
        <v>8</v>
      </c>
      <c r="B120" s="3">
        <f t="shared" si="18"/>
        <v>629</v>
      </c>
      <c r="C120" s="3">
        <v>150</v>
      </c>
      <c r="D120" s="3"/>
      <c r="E120" s="3">
        <f t="shared" si="19"/>
        <v>479</v>
      </c>
      <c r="F120" s="3">
        <v>464</v>
      </c>
      <c r="G120" s="3">
        <v>15</v>
      </c>
      <c r="H120" s="3"/>
      <c r="I120" s="6">
        <f t="shared" si="20"/>
        <v>100.00000000000001</v>
      </c>
      <c r="J120" s="6">
        <f t="shared" si="21"/>
        <v>23.847376788553259</v>
      </c>
      <c r="K120" s="6"/>
      <c r="L120" s="6">
        <f t="shared" si="22"/>
        <v>76.152623211446752</v>
      </c>
      <c r="M120" s="6">
        <f t="shared" si="23"/>
        <v>73.767885532591421</v>
      </c>
      <c r="N120" s="6">
        <f t="shared" si="24"/>
        <v>2.3847376788553261</v>
      </c>
    </row>
    <row r="121" spans="1:14" x14ac:dyDescent="0.2">
      <c r="A121" s="42" t="s">
        <v>7</v>
      </c>
      <c r="B121" s="3">
        <f t="shared" si="18"/>
        <v>629</v>
      </c>
      <c r="C121" s="3">
        <v>16</v>
      </c>
      <c r="D121" s="3"/>
      <c r="E121" s="3">
        <f t="shared" si="19"/>
        <v>613</v>
      </c>
      <c r="F121" s="3">
        <v>358</v>
      </c>
      <c r="G121" s="3">
        <v>255</v>
      </c>
      <c r="H121" s="3"/>
      <c r="I121" s="6">
        <f t="shared" si="20"/>
        <v>99.999999999999986</v>
      </c>
      <c r="J121" s="6">
        <f t="shared" si="21"/>
        <v>2.5437201907790143</v>
      </c>
      <c r="K121" s="6"/>
      <c r="L121" s="6">
        <f t="shared" si="22"/>
        <v>97.456279809220973</v>
      </c>
      <c r="M121" s="6">
        <f t="shared" si="23"/>
        <v>56.91573926868044</v>
      </c>
      <c r="N121" s="6">
        <f t="shared" si="24"/>
        <v>40.54054054054054</v>
      </c>
    </row>
    <row r="122" spans="1:14" x14ac:dyDescent="0.2">
      <c r="A122" s="42" t="s">
        <v>6</v>
      </c>
      <c r="B122" s="3">
        <f t="shared" si="18"/>
        <v>629</v>
      </c>
      <c r="C122" s="3">
        <v>199</v>
      </c>
      <c r="D122" s="3"/>
      <c r="E122" s="3">
        <f t="shared" si="19"/>
        <v>430</v>
      </c>
      <c r="F122" s="3">
        <v>347</v>
      </c>
      <c r="G122" s="3">
        <v>83</v>
      </c>
      <c r="H122" s="3"/>
      <c r="I122" s="6">
        <f t="shared" si="20"/>
        <v>100</v>
      </c>
      <c r="J122" s="6">
        <f t="shared" si="21"/>
        <v>31.637519872813989</v>
      </c>
      <c r="K122" s="6"/>
      <c r="L122" s="6">
        <f t="shared" si="22"/>
        <v>68.362480127186018</v>
      </c>
      <c r="M122" s="6">
        <f t="shared" si="23"/>
        <v>55.16693163751988</v>
      </c>
      <c r="N122" s="6">
        <f t="shared" si="24"/>
        <v>13.195548489666137</v>
      </c>
    </row>
    <row r="123" spans="1:14" x14ac:dyDescent="0.2">
      <c r="A123" s="42" t="s">
        <v>5</v>
      </c>
      <c r="B123" s="3">
        <f t="shared" si="18"/>
        <v>629</v>
      </c>
      <c r="C123" s="3">
        <v>596</v>
      </c>
      <c r="D123" s="3"/>
      <c r="E123" s="3">
        <f t="shared" si="19"/>
        <v>33</v>
      </c>
      <c r="F123" s="3">
        <v>30</v>
      </c>
      <c r="G123" s="3">
        <v>3</v>
      </c>
      <c r="H123" s="3"/>
      <c r="I123" s="6">
        <f t="shared" si="20"/>
        <v>100</v>
      </c>
      <c r="J123" s="6">
        <f t="shared" si="21"/>
        <v>94.753577106518279</v>
      </c>
      <c r="K123" s="6"/>
      <c r="L123" s="6">
        <f t="shared" si="22"/>
        <v>5.246422893481717</v>
      </c>
      <c r="M123" s="6">
        <f t="shared" si="23"/>
        <v>4.7694753577106521</v>
      </c>
      <c r="N123" s="6">
        <f t="shared" si="24"/>
        <v>0.47694753577106513</v>
      </c>
    </row>
    <row r="124" spans="1:14" x14ac:dyDescent="0.2">
      <c r="A124" s="42" t="s">
        <v>4</v>
      </c>
      <c r="B124" s="3">
        <f t="shared" si="18"/>
        <v>629</v>
      </c>
      <c r="C124" s="3">
        <v>179</v>
      </c>
      <c r="D124" s="3"/>
      <c r="E124" s="3">
        <f t="shared" si="19"/>
        <v>450</v>
      </c>
      <c r="F124" s="3">
        <v>326</v>
      </c>
      <c r="G124" s="3">
        <v>124</v>
      </c>
      <c r="H124" s="3"/>
      <c r="I124" s="6">
        <f t="shared" si="20"/>
        <v>100</v>
      </c>
      <c r="J124" s="6">
        <f t="shared" si="21"/>
        <v>28.45786963434022</v>
      </c>
      <c r="K124" s="6"/>
      <c r="L124" s="6">
        <f t="shared" si="22"/>
        <v>71.542130365659773</v>
      </c>
      <c r="M124" s="6">
        <f t="shared" si="23"/>
        <v>51.828298887122415</v>
      </c>
      <c r="N124" s="6">
        <f t="shared" si="24"/>
        <v>19.713831478537362</v>
      </c>
    </row>
    <row r="125" spans="1:14" x14ac:dyDescent="0.2">
      <c r="A125" s="42" t="s">
        <v>2</v>
      </c>
      <c r="B125" s="3">
        <f t="shared" si="18"/>
        <v>629</v>
      </c>
      <c r="C125" s="3">
        <v>167</v>
      </c>
      <c r="D125" s="3"/>
      <c r="E125" s="3">
        <f t="shared" si="19"/>
        <v>462</v>
      </c>
      <c r="F125" s="3">
        <v>402</v>
      </c>
      <c r="G125" s="3">
        <v>60</v>
      </c>
      <c r="H125" s="3"/>
      <c r="I125" s="6">
        <f t="shared" si="20"/>
        <v>100</v>
      </c>
      <c r="J125" s="6">
        <f t="shared" si="21"/>
        <v>26.550079491255964</v>
      </c>
      <c r="K125" s="6"/>
      <c r="L125" s="6">
        <f t="shared" si="22"/>
        <v>73.449920508744043</v>
      </c>
      <c r="M125" s="6">
        <f t="shared" si="23"/>
        <v>63.910969793322735</v>
      </c>
      <c r="N125" s="6">
        <f t="shared" si="24"/>
        <v>9.5389507154213042</v>
      </c>
    </row>
    <row r="126" spans="1:14" x14ac:dyDescent="0.2">
      <c r="A126" s="42" t="s">
        <v>1</v>
      </c>
      <c r="B126" s="3">
        <f t="shared" si="18"/>
        <v>629</v>
      </c>
      <c r="C126" s="3">
        <v>220</v>
      </c>
      <c r="D126" s="3"/>
      <c r="E126" s="3">
        <f t="shared" si="19"/>
        <v>409</v>
      </c>
      <c r="F126" s="3">
        <v>355</v>
      </c>
      <c r="G126" s="3">
        <v>54</v>
      </c>
      <c r="H126" s="3"/>
      <c r="I126" s="6">
        <f t="shared" si="20"/>
        <v>100</v>
      </c>
      <c r="J126" s="6">
        <f t="shared" si="21"/>
        <v>34.976152623211448</v>
      </c>
      <c r="K126" s="6"/>
      <c r="L126" s="6">
        <f t="shared" si="22"/>
        <v>65.023847376788552</v>
      </c>
      <c r="M126" s="6">
        <f t="shared" si="23"/>
        <v>56.43879173290938</v>
      </c>
      <c r="N126" s="6">
        <f t="shared" si="24"/>
        <v>8.5850556438791727</v>
      </c>
    </row>
    <row r="127" spans="1:14" x14ac:dyDescent="0.2">
      <c r="A127" s="42" t="s">
        <v>0</v>
      </c>
      <c r="B127" s="3">
        <f t="shared" si="18"/>
        <v>629</v>
      </c>
      <c r="C127" s="3">
        <v>382</v>
      </c>
      <c r="D127" s="3"/>
      <c r="E127" s="3">
        <f t="shared" si="19"/>
        <v>247</v>
      </c>
      <c r="F127" s="3">
        <v>230</v>
      </c>
      <c r="G127" s="3">
        <v>17</v>
      </c>
      <c r="H127" s="3"/>
      <c r="I127" s="6">
        <f t="shared" si="20"/>
        <v>100</v>
      </c>
      <c r="J127" s="6">
        <f t="shared" si="21"/>
        <v>60.731319554848959</v>
      </c>
      <c r="K127" s="6"/>
      <c r="L127" s="6">
        <f t="shared" si="22"/>
        <v>39.268680445151034</v>
      </c>
      <c r="M127" s="6">
        <f t="shared" si="23"/>
        <v>36.565977742448332</v>
      </c>
      <c r="N127" s="6">
        <f t="shared" si="24"/>
        <v>2.7027027027027026</v>
      </c>
    </row>
    <row r="128" spans="1:14" x14ac:dyDescent="0.2">
      <c r="B128" s="3"/>
      <c r="C128" s="3"/>
      <c r="D128" s="3"/>
      <c r="E128" s="3"/>
      <c r="F128" s="3"/>
      <c r="G128" s="3"/>
      <c r="H128" s="3"/>
      <c r="I128" s="6"/>
      <c r="J128" s="6"/>
      <c r="K128" s="6"/>
      <c r="L128" s="6"/>
      <c r="M128" s="6"/>
      <c r="N128" s="6"/>
    </row>
    <row r="129" spans="1:14" x14ac:dyDescent="0.2">
      <c r="A129" s="45" t="s">
        <v>79</v>
      </c>
      <c r="B129" s="3"/>
      <c r="C129" s="3"/>
      <c r="D129" s="3"/>
      <c r="E129" s="3"/>
      <c r="F129" s="3"/>
      <c r="G129" s="3"/>
      <c r="H129" s="3"/>
      <c r="I129" s="6"/>
      <c r="J129" s="6"/>
      <c r="K129" s="6"/>
      <c r="L129" s="6"/>
      <c r="M129" s="6"/>
      <c r="N129" s="6"/>
    </row>
    <row r="130" spans="1:14" x14ac:dyDescent="0.2">
      <c r="A130" s="42" t="s">
        <v>8</v>
      </c>
      <c r="B130" s="3">
        <f t="shared" si="18"/>
        <v>384</v>
      </c>
      <c r="C130" s="3">
        <v>45</v>
      </c>
      <c r="D130" s="3"/>
      <c r="E130" s="3">
        <f t="shared" si="19"/>
        <v>339</v>
      </c>
      <c r="F130" s="3">
        <v>287</v>
      </c>
      <c r="G130" s="3">
        <v>52</v>
      </c>
      <c r="H130" s="3"/>
      <c r="I130" s="6">
        <f t="shared" si="20"/>
        <v>100.00000000000001</v>
      </c>
      <c r="J130" s="6">
        <f t="shared" si="21"/>
        <v>11.71875</v>
      </c>
      <c r="K130" s="6"/>
      <c r="L130" s="6">
        <f t="shared" si="22"/>
        <v>88.281250000000014</v>
      </c>
      <c r="M130" s="6">
        <f t="shared" si="23"/>
        <v>74.739583333333343</v>
      </c>
      <c r="N130" s="6">
        <f t="shared" si="24"/>
        <v>13.541666666666666</v>
      </c>
    </row>
    <row r="131" spans="1:14" x14ac:dyDescent="0.2">
      <c r="A131" s="42" t="s">
        <v>7</v>
      </c>
      <c r="B131" s="3">
        <f t="shared" si="18"/>
        <v>384</v>
      </c>
      <c r="C131" s="3">
        <v>6</v>
      </c>
      <c r="D131" s="3"/>
      <c r="E131" s="3">
        <f t="shared" si="19"/>
        <v>378</v>
      </c>
      <c r="F131" s="3">
        <v>186</v>
      </c>
      <c r="G131" s="3">
        <v>192</v>
      </c>
      <c r="H131" s="3"/>
      <c r="I131" s="6">
        <f t="shared" si="20"/>
        <v>100</v>
      </c>
      <c r="J131" s="6">
        <f t="shared" si="21"/>
        <v>1.5625</v>
      </c>
      <c r="K131" s="6"/>
      <c r="L131" s="6">
        <f t="shared" si="22"/>
        <v>98.4375</v>
      </c>
      <c r="M131" s="6">
        <f t="shared" si="23"/>
        <v>48.4375</v>
      </c>
      <c r="N131" s="6">
        <f t="shared" si="24"/>
        <v>50</v>
      </c>
    </row>
    <row r="132" spans="1:14" x14ac:dyDescent="0.2">
      <c r="A132" s="42" t="s">
        <v>6</v>
      </c>
      <c r="B132" s="3">
        <f t="shared" si="18"/>
        <v>384</v>
      </c>
      <c r="C132" s="3">
        <v>187</v>
      </c>
      <c r="D132" s="3"/>
      <c r="E132" s="3">
        <f t="shared" si="19"/>
        <v>197</v>
      </c>
      <c r="F132" s="3">
        <v>186</v>
      </c>
      <c r="G132" s="3">
        <v>11</v>
      </c>
      <c r="H132" s="3"/>
      <c r="I132" s="6">
        <f t="shared" si="20"/>
        <v>100</v>
      </c>
      <c r="J132" s="6">
        <f t="shared" si="21"/>
        <v>48.697916666666671</v>
      </c>
      <c r="K132" s="6"/>
      <c r="L132" s="6">
        <f t="shared" si="22"/>
        <v>51.302083333333336</v>
      </c>
      <c r="M132" s="6">
        <f t="shared" si="23"/>
        <v>48.4375</v>
      </c>
      <c r="N132" s="6">
        <f t="shared" si="24"/>
        <v>2.864583333333333</v>
      </c>
    </row>
    <row r="133" spans="1:14" x14ac:dyDescent="0.2">
      <c r="A133" s="42" t="s">
        <v>5</v>
      </c>
      <c r="B133" s="3">
        <f t="shared" si="18"/>
        <v>384</v>
      </c>
      <c r="C133" s="3">
        <v>371</v>
      </c>
      <c r="D133" s="3"/>
      <c r="E133" s="3">
        <f t="shared" si="19"/>
        <v>13</v>
      </c>
      <c r="F133" s="3">
        <v>13</v>
      </c>
      <c r="G133" s="3">
        <v>0</v>
      </c>
      <c r="H133" s="3"/>
      <c r="I133" s="6">
        <f t="shared" si="20"/>
        <v>100.00000000000001</v>
      </c>
      <c r="J133" s="6">
        <f t="shared" si="21"/>
        <v>96.614583333333343</v>
      </c>
      <c r="K133" s="6"/>
      <c r="L133" s="6">
        <f t="shared" si="22"/>
        <v>3.3854166666666665</v>
      </c>
      <c r="M133" s="6">
        <f t="shared" si="23"/>
        <v>3.3854166666666665</v>
      </c>
      <c r="N133" s="6">
        <f t="shared" si="24"/>
        <v>0</v>
      </c>
    </row>
    <row r="134" spans="1:14" x14ac:dyDescent="0.2">
      <c r="A134" s="42" t="s">
        <v>4</v>
      </c>
      <c r="B134" s="3">
        <f t="shared" si="18"/>
        <v>384</v>
      </c>
      <c r="C134" s="3">
        <v>215</v>
      </c>
      <c r="D134" s="3"/>
      <c r="E134" s="3">
        <f t="shared" si="19"/>
        <v>169</v>
      </c>
      <c r="F134" s="3">
        <v>164</v>
      </c>
      <c r="G134" s="3">
        <v>5</v>
      </c>
      <c r="H134" s="3"/>
      <c r="I134" s="6">
        <f t="shared" si="20"/>
        <v>100</v>
      </c>
      <c r="J134" s="6">
        <f t="shared" si="21"/>
        <v>55.989583333333336</v>
      </c>
      <c r="K134" s="6"/>
      <c r="L134" s="6">
        <f t="shared" si="22"/>
        <v>44.010416666666664</v>
      </c>
      <c r="M134" s="6">
        <f t="shared" si="23"/>
        <v>42.708333333333329</v>
      </c>
      <c r="N134" s="6">
        <f t="shared" si="24"/>
        <v>1.3020833333333335</v>
      </c>
    </row>
    <row r="135" spans="1:14" x14ac:dyDescent="0.2">
      <c r="A135" s="42" t="s">
        <v>2</v>
      </c>
      <c r="B135" s="3">
        <f t="shared" si="18"/>
        <v>384</v>
      </c>
      <c r="C135" s="3">
        <v>47</v>
      </c>
      <c r="D135" s="3"/>
      <c r="E135" s="3">
        <f t="shared" si="19"/>
        <v>337</v>
      </c>
      <c r="F135" s="3">
        <v>217</v>
      </c>
      <c r="G135" s="3">
        <v>120</v>
      </c>
      <c r="H135" s="3"/>
      <c r="I135" s="6">
        <f t="shared" si="20"/>
        <v>99.999999999999986</v>
      </c>
      <c r="J135" s="6">
        <f t="shared" si="21"/>
        <v>12.239583333333332</v>
      </c>
      <c r="K135" s="6"/>
      <c r="L135" s="6">
        <f t="shared" si="22"/>
        <v>87.760416666666657</v>
      </c>
      <c r="M135" s="6">
        <f t="shared" si="23"/>
        <v>56.510416666666664</v>
      </c>
      <c r="N135" s="6">
        <f t="shared" si="24"/>
        <v>31.25</v>
      </c>
    </row>
    <row r="136" spans="1:14" x14ac:dyDescent="0.2">
      <c r="A136" s="42" t="s">
        <v>1</v>
      </c>
      <c r="B136" s="3">
        <f t="shared" si="18"/>
        <v>384</v>
      </c>
      <c r="C136" s="3">
        <v>90</v>
      </c>
      <c r="D136" s="3"/>
      <c r="E136" s="3">
        <f t="shared" si="19"/>
        <v>294</v>
      </c>
      <c r="F136" s="3">
        <v>220</v>
      </c>
      <c r="G136" s="3">
        <v>74</v>
      </c>
      <c r="H136" s="3"/>
      <c r="I136" s="6">
        <f t="shared" si="20"/>
        <v>100</v>
      </c>
      <c r="J136" s="6">
        <f t="shared" si="21"/>
        <v>23.4375</v>
      </c>
      <c r="K136" s="6"/>
      <c r="L136" s="6">
        <f t="shared" si="22"/>
        <v>76.5625</v>
      </c>
      <c r="M136" s="6">
        <f t="shared" si="23"/>
        <v>57.291666666666664</v>
      </c>
      <c r="N136" s="6">
        <f t="shared" si="24"/>
        <v>19.270833333333336</v>
      </c>
    </row>
    <row r="137" spans="1:14" x14ac:dyDescent="0.2">
      <c r="A137" s="42" t="s">
        <v>0</v>
      </c>
      <c r="B137" s="3">
        <f t="shared" si="18"/>
        <v>384</v>
      </c>
      <c r="C137" s="3">
        <v>355</v>
      </c>
      <c r="D137" s="3"/>
      <c r="E137" s="3">
        <f t="shared" si="19"/>
        <v>29</v>
      </c>
      <c r="F137" s="3">
        <v>28</v>
      </c>
      <c r="G137" s="3">
        <v>1</v>
      </c>
      <c r="H137" s="3"/>
      <c r="I137" s="6">
        <f t="shared" si="20"/>
        <v>99.999999999999986</v>
      </c>
      <c r="J137" s="6">
        <f t="shared" si="21"/>
        <v>92.447916666666657</v>
      </c>
      <c r="K137" s="6"/>
      <c r="L137" s="6">
        <f t="shared" si="22"/>
        <v>7.5520833333333339</v>
      </c>
      <c r="M137" s="6">
        <f t="shared" si="23"/>
        <v>7.291666666666667</v>
      </c>
      <c r="N137" s="6">
        <f t="shared" si="24"/>
        <v>0.26041666666666663</v>
      </c>
    </row>
    <row r="138" spans="1:14" x14ac:dyDescent="0.2">
      <c r="B138" s="3"/>
      <c r="C138" s="3"/>
      <c r="D138" s="3"/>
      <c r="E138" s="3"/>
      <c r="F138" s="3"/>
      <c r="G138" s="3"/>
      <c r="H138" s="3"/>
      <c r="I138" s="6"/>
      <c r="J138" s="6"/>
      <c r="K138" s="6"/>
      <c r="L138" s="6"/>
      <c r="M138" s="6"/>
      <c r="N138" s="6"/>
    </row>
    <row r="139" spans="1:14" x14ac:dyDescent="0.2">
      <c r="A139" s="45" t="s">
        <v>80</v>
      </c>
      <c r="B139" s="3"/>
      <c r="C139" s="3"/>
      <c r="D139" s="3"/>
      <c r="E139" s="3"/>
      <c r="F139" s="3"/>
      <c r="G139" s="3"/>
      <c r="H139" s="3"/>
      <c r="I139" s="6"/>
      <c r="J139" s="6"/>
      <c r="K139" s="6"/>
      <c r="L139" s="6"/>
      <c r="M139" s="6"/>
      <c r="N139" s="6"/>
    </row>
    <row r="140" spans="1:14" x14ac:dyDescent="0.2">
      <c r="A140" s="42" t="s">
        <v>8</v>
      </c>
      <c r="B140" s="3">
        <f t="shared" si="18"/>
        <v>440</v>
      </c>
      <c r="C140" s="3">
        <v>22</v>
      </c>
      <c r="D140" s="3"/>
      <c r="E140" s="3">
        <f t="shared" si="19"/>
        <v>418</v>
      </c>
      <c r="F140" s="3">
        <v>312</v>
      </c>
      <c r="G140" s="3">
        <v>106</v>
      </c>
      <c r="H140" s="3"/>
      <c r="I140" s="6">
        <f t="shared" si="20"/>
        <v>100</v>
      </c>
      <c r="J140" s="6">
        <f t="shared" si="21"/>
        <v>5</v>
      </c>
      <c r="K140" s="6"/>
      <c r="L140" s="6">
        <f t="shared" si="22"/>
        <v>95</v>
      </c>
      <c r="M140" s="6">
        <f t="shared" si="23"/>
        <v>70.909090909090907</v>
      </c>
      <c r="N140" s="6">
        <f t="shared" si="24"/>
        <v>24.09090909090909</v>
      </c>
    </row>
    <row r="141" spans="1:14" x14ac:dyDescent="0.2">
      <c r="A141" s="42" t="s">
        <v>7</v>
      </c>
      <c r="B141" s="3">
        <f t="shared" si="18"/>
        <v>440</v>
      </c>
      <c r="C141" s="3">
        <v>14</v>
      </c>
      <c r="D141" s="3"/>
      <c r="E141" s="3">
        <f t="shared" si="19"/>
        <v>426</v>
      </c>
      <c r="F141" s="3">
        <v>198</v>
      </c>
      <c r="G141" s="3">
        <v>228</v>
      </c>
      <c r="H141" s="3"/>
      <c r="I141" s="6">
        <f t="shared" si="20"/>
        <v>100</v>
      </c>
      <c r="J141" s="6">
        <f t="shared" si="21"/>
        <v>3.1818181818181817</v>
      </c>
      <c r="K141" s="6"/>
      <c r="L141" s="6">
        <f t="shared" si="22"/>
        <v>96.818181818181813</v>
      </c>
      <c r="M141" s="6">
        <f t="shared" si="23"/>
        <v>45</v>
      </c>
      <c r="N141" s="6">
        <f t="shared" si="24"/>
        <v>51.81818181818182</v>
      </c>
    </row>
    <row r="142" spans="1:14" x14ac:dyDescent="0.2">
      <c r="A142" s="42" t="s">
        <v>6</v>
      </c>
      <c r="B142" s="3">
        <f t="shared" si="18"/>
        <v>440</v>
      </c>
      <c r="C142" s="3">
        <v>188</v>
      </c>
      <c r="D142" s="3"/>
      <c r="E142" s="3">
        <f t="shared" si="19"/>
        <v>252</v>
      </c>
      <c r="F142" s="3">
        <v>235</v>
      </c>
      <c r="G142" s="3">
        <v>17</v>
      </c>
      <c r="H142" s="3"/>
      <c r="I142" s="6">
        <f t="shared" si="20"/>
        <v>100</v>
      </c>
      <c r="J142" s="6">
        <f t="shared" si="21"/>
        <v>42.727272727272727</v>
      </c>
      <c r="K142" s="6"/>
      <c r="L142" s="6">
        <f t="shared" si="22"/>
        <v>57.272727272727266</v>
      </c>
      <c r="M142" s="6">
        <f t="shared" si="23"/>
        <v>53.409090909090907</v>
      </c>
      <c r="N142" s="6">
        <f t="shared" si="24"/>
        <v>3.8636363636363633</v>
      </c>
    </row>
    <row r="143" spans="1:14" x14ac:dyDescent="0.2">
      <c r="A143" s="42" t="s">
        <v>5</v>
      </c>
      <c r="B143" s="3">
        <f t="shared" si="18"/>
        <v>440</v>
      </c>
      <c r="C143" s="3">
        <v>312</v>
      </c>
      <c r="D143" s="3"/>
      <c r="E143" s="3">
        <f t="shared" si="19"/>
        <v>128</v>
      </c>
      <c r="F143" s="3">
        <v>126</v>
      </c>
      <c r="G143" s="3">
        <v>2</v>
      </c>
      <c r="H143" s="3"/>
      <c r="I143" s="6">
        <f t="shared" si="20"/>
        <v>100</v>
      </c>
      <c r="J143" s="6">
        <f t="shared" si="21"/>
        <v>70.909090909090907</v>
      </c>
      <c r="K143" s="6"/>
      <c r="L143" s="6">
        <f t="shared" si="22"/>
        <v>29.09090909090909</v>
      </c>
      <c r="M143" s="6">
        <f t="shared" si="23"/>
        <v>28.636363636363637</v>
      </c>
      <c r="N143" s="6">
        <f t="shared" si="24"/>
        <v>0.45454545454545453</v>
      </c>
    </row>
    <row r="144" spans="1:14" x14ac:dyDescent="0.2">
      <c r="A144" s="42" t="s">
        <v>4</v>
      </c>
      <c r="B144" s="3">
        <f t="shared" si="18"/>
        <v>440</v>
      </c>
      <c r="C144" s="3">
        <v>256</v>
      </c>
      <c r="D144" s="3"/>
      <c r="E144" s="3">
        <f t="shared" si="19"/>
        <v>184</v>
      </c>
      <c r="F144" s="3">
        <v>181</v>
      </c>
      <c r="G144" s="3">
        <v>3</v>
      </c>
      <c r="H144" s="3"/>
      <c r="I144" s="6">
        <f t="shared" si="20"/>
        <v>100</v>
      </c>
      <c r="J144" s="6">
        <f t="shared" si="21"/>
        <v>58.18181818181818</v>
      </c>
      <c r="K144" s="6"/>
      <c r="L144" s="6">
        <f t="shared" si="22"/>
        <v>41.81818181818182</v>
      </c>
      <c r="M144" s="6">
        <f t="shared" si="23"/>
        <v>41.13636363636364</v>
      </c>
      <c r="N144" s="6">
        <f t="shared" si="24"/>
        <v>0.68181818181818177</v>
      </c>
    </row>
    <row r="145" spans="1:14" x14ac:dyDescent="0.2">
      <c r="A145" s="42" t="s">
        <v>2</v>
      </c>
      <c r="B145" s="3">
        <f t="shared" si="18"/>
        <v>440</v>
      </c>
      <c r="C145" s="3">
        <v>71</v>
      </c>
      <c r="D145" s="3"/>
      <c r="E145" s="3">
        <f t="shared" si="19"/>
        <v>369</v>
      </c>
      <c r="F145" s="3">
        <v>283</v>
      </c>
      <c r="G145" s="3">
        <v>86</v>
      </c>
      <c r="H145" s="3"/>
      <c r="I145" s="6">
        <f t="shared" si="20"/>
        <v>100</v>
      </c>
      <c r="J145" s="6">
        <f t="shared" si="21"/>
        <v>16.136363636363637</v>
      </c>
      <c r="K145" s="6"/>
      <c r="L145" s="6">
        <f t="shared" si="22"/>
        <v>83.86363636363636</v>
      </c>
      <c r="M145" s="6">
        <f t="shared" si="23"/>
        <v>64.318181818181813</v>
      </c>
      <c r="N145" s="6">
        <f t="shared" si="24"/>
        <v>19.545454545454547</v>
      </c>
    </row>
    <row r="146" spans="1:14" x14ac:dyDescent="0.2">
      <c r="A146" s="42" t="s">
        <v>1</v>
      </c>
      <c r="B146" s="3">
        <f t="shared" ref="B146:B207" si="25">SUM(C146:E146)</f>
        <v>440</v>
      </c>
      <c r="C146" s="3">
        <v>110</v>
      </c>
      <c r="D146" s="3"/>
      <c r="E146" s="3">
        <f t="shared" ref="E146:E207" si="26">SUM(F146:G146)</f>
        <v>330</v>
      </c>
      <c r="F146" s="3">
        <v>268</v>
      </c>
      <c r="G146" s="3">
        <v>62</v>
      </c>
      <c r="H146" s="3"/>
      <c r="I146" s="6">
        <f t="shared" ref="I146:I207" si="27">SUM(J146,L146)</f>
        <v>100</v>
      </c>
      <c r="J146" s="6">
        <f t="shared" ref="J146:J207" si="28">(C146/$B146)*100</f>
        <v>25</v>
      </c>
      <c r="K146" s="6"/>
      <c r="L146" s="6">
        <f t="shared" ref="L146:L207" si="29">SUM(M146:N146)</f>
        <v>75</v>
      </c>
      <c r="M146" s="6">
        <f t="shared" ref="M146:M207" si="30">(F146/$B146)*100</f>
        <v>60.909090909090914</v>
      </c>
      <c r="N146" s="6">
        <f t="shared" ref="N146:N207" si="31">(G146/$B146)*100</f>
        <v>14.09090909090909</v>
      </c>
    </row>
    <row r="147" spans="1:14" x14ac:dyDescent="0.2">
      <c r="A147" s="42" t="s">
        <v>0</v>
      </c>
      <c r="B147" s="3">
        <f t="shared" si="25"/>
        <v>440</v>
      </c>
      <c r="C147" s="3">
        <v>276</v>
      </c>
      <c r="D147" s="3"/>
      <c r="E147" s="3">
        <f t="shared" si="26"/>
        <v>164</v>
      </c>
      <c r="F147" s="3">
        <v>155</v>
      </c>
      <c r="G147" s="3">
        <v>9</v>
      </c>
      <c r="H147" s="3"/>
      <c r="I147" s="6">
        <f t="shared" si="27"/>
        <v>100</v>
      </c>
      <c r="J147" s="6">
        <f t="shared" si="28"/>
        <v>62.727272727272734</v>
      </c>
      <c r="K147" s="6"/>
      <c r="L147" s="6">
        <f t="shared" si="29"/>
        <v>37.272727272727273</v>
      </c>
      <c r="M147" s="6">
        <f t="shared" si="30"/>
        <v>35.227272727272727</v>
      </c>
      <c r="N147" s="6">
        <f t="shared" si="31"/>
        <v>2.0454545454545454</v>
      </c>
    </row>
    <row r="148" spans="1:14" x14ac:dyDescent="0.2">
      <c r="B148" s="3"/>
      <c r="C148" s="3"/>
      <c r="D148" s="3"/>
      <c r="E148" s="3"/>
      <c r="F148" s="3"/>
      <c r="G148" s="3"/>
      <c r="H148" s="3"/>
      <c r="I148" s="6"/>
      <c r="J148" s="6"/>
      <c r="K148" s="6"/>
      <c r="L148" s="6"/>
      <c r="M148" s="6"/>
      <c r="N148" s="6"/>
    </row>
    <row r="149" spans="1:14" x14ac:dyDescent="0.2">
      <c r="A149" s="45" t="s">
        <v>81</v>
      </c>
      <c r="B149" s="3"/>
      <c r="C149" s="3"/>
      <c r="D149" s="3"/>
      <c r="E149" s="3"/>
      <c r="F149" s="3"/>
      <c r="G149" s="3"/>
      <c r="H149" s="3"/>
      <c r="I149" s="6"/>
      <c r="J149" s="6"/>
      <c r="K149" s="6"/>
      <c r="L149" s="6"/>
      <c r="M149" s="6"/>
      <c r="N149" s="6"/>
    </row>
    <row r="150" spans="1:14" x14ac:dyDescent="0.2">
      <c r="A150" s="42" t="s">
        <v>8</v>
      </c>
      <c r="B150" s="3">
        <f t="shared" si="25"/>
        <v>432</v>
      </c>
      <c r="C150" s="3">
        <v>37</v>
      </c>
      <c r="D150" s="3"/>
      <c r="E150" s="3">
        <f t="shared" si="26"/>
        <v>395</v>
      </c>
      <c r="F150" s="3">
        <v>293</v>
      </c>
      <c r="G150" s="3">
        <v>102</v>
      </c>
      <c r="H150" s="3"/>
      <c r="I150" s="6">
        <f t="shared" si="27"/>
        <v>100</v>
      </c>
      <c r="J150" s="6">
        <f t="shared" si="28"/>
        <v>8.5648148148148149</v>
      </c>
      <c r="K150" s="6"/>
      <c r="L150" s="6">
        <f t="shared" si="29"/>
        <v>91.43518518518519</v>
      </c>
      <c r="M150" s="6">
        <f t="shared" si="30"/>
        <v>67.824074074074076</v>
      </c>
      <c r="N150" s="6">
        <f t="shared" si="31"/>
        <v>23.611111111111111</v>
      </c>
    </row>
    <row r="151" spans="1:14" x14ac:dyDescent="0.2">
      <c r="A151" s="42" t="s">
        <v>7</v>
      </c>
      <c r="B151" s="3">
        <f t="shared" si="25"/>
        <v>432</v>
      </c>
      <c r="C151" s="3">
        <v>8</v>
      </c>
      <c r="D151" s="3"/>
      <c r="E151" s="3">
        <f t="shared" si="26"/>
        <v>424</v>
      </c>
      <c r="F151" s="3">
        <v>238</v>
      </c>
      <c r="G151" s="3">
        <v>186</v>
      </c>
      <c r="H151" s="3"/>
      <c r="I151" s="6">
        <f t="shared" si="27"/>
        <v>100</v>
      </c>
      <c r="J151" s="6">
        <f t="shared" si="28"/>
        <v>1.8518518518518516</v>
      </c>
      <c r="K151" s="6"/>
      <c r="L151" s="6">
        <f t="shared" si="29"/>
        <v>98.148148148148152</v>
      </c>
      <c r="M151" s="6">
        <f t="shared" si="30"/>
        <v>55.092592592592595</v>
      </c>
      <c r="N151" s="6">
        <f t="shared" si="31"/>
        <v>43.055555555555557</v>
      </c>
    </row>
    <row r="152" spans="1:14" x14ac:dyDescent="0.2">
      <c r="A152" s="42" t="s">
        <v>6</v>
      </c>
      <c r="B152" s="3">
        <f t="shared" si="25"/>
        <v>432</v>
      </c>
      <c r="C152" s="3">
        <v>207</v>
      </c>
      <c r="D152" s="3"/>
      <c r="E152" s="3">
        <f t="shared" si="26"/>
        <v>225</v>
      </c>
      <c r="F152" s="3">
        <v>219</v>
      </c>
      <c r="G152" s="3">
        <v>6</v>
      </c>
      <c r="H152" s="3"/>
      <c r="I152" s="6">
        <f t="shared" si="27"/>
        <v>100</v>
      </c>
      <c r="J152" s="6">
        <f t="shared" si="28"/>
        <v>47.916666666666671</v>
      </c>
      <c r="K152" s="6"/>
      <c r="L152" s="6">
        <f t="shared" si="29"/>
        <v>52.083333333333329</v>
      </c>
      <c r="M152" s="6">
        <f t="shared" si="30"/>
        <v>50.694444444444443</v>
      </c>
      <c r="N152" s="6">
        <f t="shared" si="31"/>
        <v>1.3888888888888888</v>
      </c>
    </row>
    <row r="153" spans="1:14" x14ac:dyDescent="0.2">
      <c r="A153" s="42" t="s">
        <v>5</v>
      </c>
      <c r="B153" s="3">
        <f t="shared" si="25"/>
        <v>432</v>
      </c>
      <c r="C153" s="3">
        <v>415</v>
      </c>
      <c r="D153" s="3"/>
      <c r="E153" s="3">
        <f t="shared" si="26"/>
        <v>17</v>
      </c>
      <c r="F153" s="3">
        <v>16</v>
      </c>
      <c r="G153" s="3">
        <v>1</v>
      </c>
      <c r="H153" s="3"/>
      <c r="I153" s="6">
        <f t="shared" si="27"/>
        <v>100</v>
      </c>
      <c r="J153" s="6">
        <f t="shared" si="28"/>
        <v>96.06481481481481</v>
      </c>
      <c r="K153" s="6"/>
      <c r="L153" s="6">
        <f t="shared" si="29"/>
        <v>3.9351851851851847</v>
      </c>
      <c r="M153" s="6">
        <f t="shared" si="30"/>
        <v>3.7037037037037033</v>
      </c>
      <c r="N153" s="6">
        <f t="shared" si="31"/>
        <v>0.23148148148148145</v>
      </c>
    </row>
    <row r="154" spans="1:14" x14ac:dyDescent="0.2">
      <c r="A154" s="42" t="s">
        <v>4</v>
      </c>
      <c r="B154" s="3">
        <f t="shared" si="25"/>
        <v>432</v>
      </c>
      <c r="C154" s="3">
        <v>330</v>
      </c>
      <c r="D154" s="3"/>
      <c r="E154" s="3">
        <f t="shared" si="26"/>
        <v>102</v>
      </c>
      <c r="F154" s="3">
        <v>99</v>
      </c>
      <c r="G154" s="3">
        <v>3</v>
      </c>
      <c r="H154" s="3"/>
      <c r="I154" s="6">
        <f t="shared" si="27"/>
        <v>100</v>
      </c>
      <c r="J154" s="6">
        <f t="shared" si="28"/>
        <v>76.388888888888886</v>
      </c>
      <c r="K154" s="6"/>
      <c r="L154" s="6">
        <f t="shared" si="29"/>
        <v>23.611111111111107</v>
      </c>
      <c r="M154" s="6">
        <f t="shared" si="30"/>
        <v>22.916666666666664</v>
      </c>
      <c r="N154" s="6">
        <f t="shared" si="31"/>
        <v>0.69444444444444442</v>
      </c>
    </row>
    <row r="155" spans="1:14" x14ac:dyDescent="0.2">
      <c r="A155" s="42" t="s">
        <v>2</v>
      </c>
      <c r="B155" s="3">
        <f t="shared" si="25"/>
        <v>432</v>
      </c>
      <c r="C155" s="3">
        <v>94</v>
      </c>
      <c r="D155" s="3"/>
      <c r="E155" s="3">
        <f t="shared" si="26"/>
        <v>338</v>
      </c>
      <c r="F155" s="3">
        <v>280</v>
      </c>
      <c r="G155" s="3">
        <v>58</v>
      </c>
      <c r="H155" s="3"/>
      <c r="I155" s="6">
        <f t="shared" si="27"/>
        <v>100</v>
      </c>
      <c r="J155" s="6">
        <f t="shared" si="28"/>
        <v>21.75925925925926</v>
      </c>
      <c r="K155" s="6"/>
      <c r="L155" s="6">
        <f t="shared" si="29"/>
        <v>78.240740740740733</v>
      </c>
      <c r="M155" s="6">
        <f t="shared" si="30"/>
        <v>64.81481481481481</v>
      </c>
      <c r="N155" s="6">
        <f t="shared" si="31"/>
        <v>13.425925925925927</v>
      </c>
    </row>
    <row r="156" spans="1:14" x14ac:dyDescent="0.2">
      <c r="A156" s="42" t="s">
        <v>1</v>
      </c>
      <c r="B156" s="3">
        <f t="shared" si="25"/>
        <v>432</v>
      </c>
      <c r="C156" s="3">
        <v>91</v>
      </c>
      <c r="D156" s="3"/>
      <c r="E156" s="3">
        <f t="shared" si="26"/>
        <v>341</v>
      </c>
      <c r="F156" s="3">
        <v>283</v>
      </c>
      <c r="G156" s="3">
        <v>58</v>
      </c>
      <c r="H156" s="3"/>
      <c r="I156" s="6">
        <f t="shared" si="27"/>
        <v>99.999999999999986</v>
      </c>
      <c r="J156" s="6">
        <f t="shared" si="28"/>
        <v>21.064814814814813</v>
      </c>
      <c r="K156" s="6"/>
      <c r="L156" s="6">
        <f t="shared" si="29"/>
        <v>78.935185185185176</v>
      </c>
      <c r="M156" s="6">
        <f t="shared" si="30"/>
        <v>65.509259259259252</v>
      </c>
      <c r="N156" s="6">
        <f t="shared" si="31"/>
        <v>13.425925925925927</v>
      </c>
    </row>
    <row r="157" spans="1:14" x14ac:dyDescent="0.2">
      <c r="A157" s="42" t="s">
        <v>0</v>
      </c>
      <c r="B157" s="3">
        <f t="shared" si="25"/>
        <v>432</v>
      </c>
      <c r="C157" s="3">
        <v>400</v>
      </c>
      <c r="D157" s="3"/>
      <c r="E157" s="3">
        <f t="shared" si="26"/>
        <v>32</v>
      </c>
      <c r="F157" s="3">
        <v>31</v>
      </c>
      <c r="G157" s="3">
        <v>1</v>
      </c>
      <c r="H157" s="3"/>
      <c r="I157" s="6">
        <f t="shared" si="27"/>
        <v>100</v>
      </c>
      <c r="J157" s="6">
        <f t="shared" si="28"/>
        <v>92.592592592592595</v>
      </c>
      <c r="K157" s="6"/>
      <c r="L157" s="6">
        <f t="shared" si="29"/>
        <v>7.4074074074074074</v>
      </c>
      <c r="M157" s="6">
        <f t="shared" si="30"/>
        <v>7.1759259259259256</v>
      </c>
      <c r="N157" s="6">
        <f t="shared" si="31"/>
        <v>0.23148148148148145</v>
      </c>
    </row>
    <row r="158" spans="1:14" x14ac:dyDescent="0.2">
      <c r="B158" s="3"/>
      <c r="C158" s="3"/>
      <c r="D158" s="3"/>
      <c r="E158" s="3"/>
      <c r="F158" s="3"/>
      <c r="G158" s="3"/>
      <c r="H158" s="3"/>
      <c r="I158" s="6"/>
      <c r="J158" s="6"/>
      <c r="K158" s="6"/>
      <c r="L158" s="6"/>
      <c r="M158" s="6"/>
      <c r="N158" s="6"/>
    </row>
    <row r="159" spans="1:14" x14ac:dyDescent="0.2">
      <c r="A159" s="45" t="s">
        <v>82</v>
      </c>
      <c r="B159" s="3"/>
      <c r="C159" s="3"/>
      <c r="D159" s="3"/>
      <c r="E159" s="3"/>
      <c r="F159" s="3"/>
      <c r="G159" s="3"/>
      <c r="H159" s="3"/>
      <c r="I159" s="6"/>
      <c r="J159" s="6"/>
      <c r="K159" s="6"/>
      <c r="L159" s="6"/>
      <c r="M159" s="6"/>
      <c r="N159" s="6"/>
    </row>
    <row r="160" spans="1:14" x14ac:dyDescent="0.2">
      <c r="A160" s="42" t="s">
        <v>8</v>
      </c>
      <c r="B160" s="3">
        <f t="shared" si="25"/>
        <v>472</v>
      </c>
      <c r="C160" s="3">
        <v>110</v>
      </c>
      <c r="D160" s="3"/>
      <c r="E160" s="3">
        <f t="shared" si="26"/>
        <v>362</v>
      </c>
      <c r="F160" s="3">
        <v>332</v>
      </c>
      <c r="G160" s="3">
        <v>30</v>
      </c>
      <c r="H160" s="3"/>
      <c r="I160" s="6">
        <f t="shared" si="27"/>
        <v>100</v>
      </c>
      <c r="J160" s="6">
        <f t="shared" si="28"/>
        <v>23.305084745762709</v>
      </c>
      <c r="K160" s="6"/>
      <c r="L160" s="6">
        <f t="shared" si="29"/>
        <v>76.694915254237287</v>
      </c>
      <c r="M160" s="6">
        <f t="shared" si="30"/>
        <v>70.33898305084746</v>
      </c>
      <c r="N160" s="6">
        <f t="shared" si="31"/>
        <v>6.3559322033898304</v>
      </c>
    </row>
    <row r="161" spans="1:14" x14ac:dyDescent="0.2">
      <c r="A161" s="42" t="s">
        <v>7</v>
      </c>
      <c r="B161" s="3">
        <f t="shared" si="25"/>
        <v>472</v>
      </c>
      <c r="C161" s="3">
        <v>1</v>
      </c>
      <c r="D161" s="3"/>
      <c r="E161" s="3">
        <f t="shared" si="26"/>
        <v>471</v>
      </c>
      <c r="F161" s="3">
        <v>289</v>
      </c>
      <c r="G161" s="3">
        <v>182</v>
      </c>
      <c r="H161" s="3"/>
      <c r="I161" s="6">
        <f t="shared" si="27"/>
        <v>100.00000000000001</v>
      </c>
      <c r="J161" s="6">
        <f t="shared" si="28"/>
        <v>0.21186440677966101</v>
      </c>
      <c r="K161" s="6"/>
      <c r="L161" s="6">
        <f t="shared" si="29"/>
        <v>99.788135593220346</v>
      </c>
      <c r="M161" s="6">
        <f t="shared" si="30"/>
        <v>61.228813559322035</v>
      </c>
      <c r="N161" s="6">
        <f t="shared" si="31"/>
        <v>38.559322033898304</v>
      </c>
    </row>
    <row r="162" spans="1:14" x14ac:dyDescent="0.2">
      <c r="A162" s="42" t="s">
        <v>6</v>
      </c>
      <c r="B162" s="3">
        <f t="shared" si="25"/>
        <v>472</v>
      </c>
      <c r="C162" s="3">
        <v>133</v>
      </c>
      <c r="D162" s="3"/>
      <c r="E162" s="3">
        <f t="shared" si="26"/>
        <v>339</v>
      </c>
      <c r="F162" s="3">
        <v>325</v>
      </c>
      <c r="G162" s="3">
        <v>14</v>
      </c>
      <c r="H162" s="3"/>
      <c r="I162" s="6">
        <f t="shared" si="27"/>
        <v>100.00000000000001</v>
      </c>
      <c r="J162" s="6">
        <f t="shared" si="28"/>
        <v>28.177966101694917</v>
      </c>
      <c r="K162" s="6"/>
      <c r="L162" s="6">
        <f t="shared" si="29"/>
        <v>71.822033898305094</v>
      </c>
      <c r="M162" s="6">
        <f t="shared" si="30"/>
        <v>68.855932203389841</v>
      </c>
      <c r="N162" s="6">
        <f t="shared" si="31"/>
        <v>2.9661016949152543</v>
      </c>
    </row>
    <row r="163" spans="1:14" x14ac:dyDescent="0.2">
      <c r="A163" s="42" t="s">
        <v>5</v>
      </c>
      <c r="B163" s="3">
        <f t="shared" si="25"/>
        <v>472</v>
      </c>
      <c r="C163" s="3">
        <v>456</v>
      </c>
      <c r="D163" s="3"/>
      <c r="E163" s="3">
        <f t="shared" si="26"/>
        <v>16</v>
      </c>
      <c r="F163" s="3">
        <v>14</v>
      </c>
      <c r="G163" s="3">
        <v>2</v>
      </c>
      <c r="H163" s="3"/>
      <c r="I163" s="6">
        <f t="shared" si="27"/>
        <v>100</v>
      </c>
      <c r="J163" s="6">
        <f t="shared" si="28"/>
        <v>96.610169491525426</v>
      </c>
      <c r="K163" s="6"/>
      <c r="L163" s="6">
        <f t="shared" si="29"/>
        <v>3.3898305084745761</v>
      </c>
      <c r="M163" s="6">
        <f t="shared" si="30"/>
        <v>2.9661016949152543</v>
      </c>
      <c r="N163" s="6">
        <f t="shared" si="31"/>
        <v>0.42372881355932202</v>
      </c>
    </row>
    <row r="164" spans="1:14" x14ac:dyDescent="0.2">
      <c r="A164" s="42" t="s">
        <v>4</v>
      </c>
      <c r="B164" s="3">
        <f t="shared" si="25"/>
        <v>472</v>
      </c>
      <c r="C164" s="3">
        <v>212</v>
      </c>
      <c r="D164" s="3"/>
      <c r="E164" s="3">
        <f t="shared" si="26"/>
        <v>260</v>
      </c>
      <c r="F164" s="3">
        <v>255</v>
      </c>
      <c r="G164" s="3">
        <v>5</v>
      </c>
      <c r="H164" s="3"/>
      <c r="I164" s="6">
        <f t="shared" si="27"/>
        <v>100</v>
      </c>
      <c r="J164" s="6">
        <f t="shared" si="28"/>
        <v>44.915254237288138</v>
      </c>
      <c r="K164" s="6"/>
      <c r="L164" s="6">
        <f t="shared" si="29"/>
        <v>55.084745762711862</v>
      </c>
      <c r="M164" s="6">
        <f t="shared" si="30"/>
        <v>54.025423728813557</v>
      </c>
      <c r="N164" s="6">
        <f t="shared" si="31"/>
        <v>1.0593220338983049</v>
      </c>
    </row>
    <row r="165" spans="1:14" x14ac:dyDescent="0.2">
      <c r="A165" s="42" t="s">
        <v>2</v>
      </c>
      <c r="B165" s="3">
        <f t="shared" si="25"/>
        <v>472</v>
      </c>
      <c r="C165" s="3">
        <v>46</v>
      </c>
      <c r="D165" s="3"/>
      <c r="E165" s="3">
        <f t="shared" si="26"/>
        <v>426</v>
      </c>
      <c r="F165" s="3">
        <v>290</v>
      </c>
      <c r="G165" s="3">
        <v>136</v>
      </c>
      <c r="H165" s="3"/>
      <c r="I165" s="6">
        <f t="shared" si="27"/>
        <v>100</v>
      </c>
      <c r="J165" s="6">
        <f t="shared" si="28"/>
        <v>9.7457627118644066</v>
      </c>
      <c r="K165" s="6"/>
      <c r="L165" s="6">
        <f t="shared" si="29"/>
        <v>90.254237288135599</v>
      </c>
      <c r="M165" s="6">
        <f t="shared" si="30"/>
        <v>61.440677966101696</v>
      </c>
      <c r="N165" s="6">
        <f t="shared" si="31"/>
        <v>28.8135593220339</v>
      </c>
    </row>
    <row r="166" spans="1:14" x14ac:dyDescent="0.2">
      <c r="A166" s="42" t="s">
        <v>1</v>
      </c>
      <c r="B166" s="3">
        <f t="shared" si="25"/>
        <v>472</v>
      </c>
      <c r="C166" s="3">
        <v>71</v>
      </c>
      <c r="D166" s="3"/>
      <c r="E166" s="3">
        <f t="shared" si="26"/>
        <v>401</v>
      </c>
      <c r="F166" s="3">
        <v>330</v>
      </c>
      <c r="G166" s="3">
        <v>71</v>
      </c>
      <c r="H166" s="3"/>
      <c r="I166" s="6">
        <f t="shared" si="27"/>
        <v>100</v>
      </c>
      <c r="J166" s="6">
        <f t="shared" si="28"/>
        <v>15.042372881355931</v>
      </c>
      <c r="K166" s="6"/>
      <c r="L166" s="6">
        <f t="shared" si="29"/>
        <v>84.957627118644069</v>
      </c>
      <c r="M166" s="6">
        <f t="shared" si="30"/>
        <v>69.915254237288138</v>
      </c>
      <c r="N166" s="6">
        <f t="shared" si="31"/>
        <v>15.042372881355931</v>
      </c>
    </row>
    <row r="167" spans="1:14" x14ac:dyDescent="0.2">
      <c r="A167" s="42" t="s">
        <v>0</v>
      </c>
      <c r="B167" s="3">
        <f t="shared" si="25"/>
        <v>472</v>
      </c>
      <c r="C167" s="3">
        <v>359</v>
      </c>
      <c r="D167" s="3"/>
      <c r="E167" s="3">
        <f t="shared" si="26"/>
        <v>113</v>
      </c>
      <c r="F167" s="3">
        <v>112</v>
      </c>
      <c r="G167" s="3">
        <v>1</v>
      </c>
      <c r="H167" s="3"/>
      <c r="I167" s="6">
        <f t="shared" si="27"/>
        <v>100</v>
      </c>
      <c r="J167" s="6">
        <f t="shared" si="28"/>
        <v>76.059322033898297</v>
      </c>
      <c r="K167" s="6"/>
      <c r="L167" s="6">
        <f t="shared" si="29"/>
        <v>23.940677966101696</v>
      </c>
      <c r="M167" s="6">
        <f t="shared" si="30"/>
        <v>23.728813559322035</v>
      </c>
      <c r="N167" s="6">
        <f t="shared" si="31"/>
        <v>0.21186440677966101</v>
      </c>
    </row>
    <row r="168" spans="1:14" x14ac:dyDescent="0.2">
      <c r="B168" s="3"/>
      <c r="C168" s="3"/>
      <c r="D168" s="3"/>
      <c r="E168" s="3"/>
      <c r="F168" s="3"/>
      <c r="G168" s="3"/>
      <c r="H168" s="3"/>
      <c r="I168" s="6"/>
      <c r="J168" s="6"/>
      <c r="K168" s="6"/>
      <c r="L168" s="6"/>
      <c r="M168" s="6"/>
      <c r="N168" s="6"/>
    </row>
    <row r="169" spans="1:14" x14ac:dyDescent="0.2">
      <c r="A169" s="45" t="s">
        <v>83</v>
      </c>
      <c r="B169" s="3"/>
      <c r="C169" s="3"/>
      <c r="D169" s="3"/>
      <c r="E169" s="3"/>
      <c r="F169" s="3"/>
      <c r="G169" s="3"/>
      <c r="H169" s="3"/>
      <c r="I169" s="6"/>
      <c r="J169" s="6"/>
      <c r="K169" s="6"/>
      <c r="L169" s="6"/>
      <c r="M169" s="6"/>
      <c r="N169" s="6"/>
    </row>
    <row r="170" spans="1:14" x14ac:dyDescent="0.2">
      <c r="A170" s="42" t="s">
        <v>8</v>
      </c>
      <c r="B170" s="3">
        <f t="shared" si="25"/>
        <v>421</v>
      </c>
      <c r="C170" s="3">
        <v>94</v>
      </c>
      <c r="D170" s="3"/>
      <c r="E170" s="3">
        <f t="shared" si="26"/>
        <v>327</v>
      </c>
      <c r="F170" s="3">
        <v>319</v>
      </c>
      <c r="G170" s="3">
        <v>8</v>
      </c>
      <c r="H170" s="3"/>
      <c r="I170" s="6">
        <f t="shared" si="27"/>
        <v>99.999999999999986</v>
      </c>
      <c r="J170" s="6">
        <f t="shared" si="28"/>
        <v>22.327790973871732</v>
      </c>
      <c r="K170" s="6"/>
      <c r="L170" s="6">
        <f t="shared" si="29"/>
        <v>77.672209026128257</v>
      </c>
      <c r="M170" s="6">
        <f t="shared" si="30"/>
        <v>75.771971496437047</v>
      </c>
      <c r="N170" s="6">
        <f t="shared" si="31"/>
        <v>1.9002375296912115</v>
      </c>
    </row>
    <row r="171" spans="1:14" x14ac:dyDescent="0.2">
      <c r="A171" s="42" t="s">
        <v>7</v>
      </c>
      <c r="B171" s="3">
        <f t="shared" si="25"/>
        <v>421</v>
      </c>
      <c r="C171" s="3">
        <v>8</v>
      </c>
      <c r="D171" s="3"/>
      <c r="E171" s="3">
        <f t="shared" si="26"/>
        <v>413</v>
      </c>
      <c r="F171" s="3">
        <v>178</v>
      </c>
      <c r="G171" s="3">
        <v>235</v>
      </c>
      <c r="H171" s="3"/>
      <c r="I171" s="6">
        <f t="shared" si="27"/>
        <v>100</v>
      </c>
      <c r="J171" s="6">
        <f t="shared" si="28"/>
        <v>1.9002375296912115</v>
      </c>
      <c r="K171" s="6"/>
      <c r="L171" s="6">
        <f t="shared" si="29"/>
        <v>98.099762470308789</v>
      </c>
      <c r="M171" s="6">
        <f t="shared" si="30"/>
        <v>42.280285035629454</v>
      </c>
      <c r="N171" s="6">
        <f t="shared" si="31"/>
        <v>55.819477434679335</v>
      </c>
    </row>
    <row r="172" spans="1:14" x14ac:dyDescent="0.2">
      <c r="A172" s="42" t="s">
        <v>6</v>
      </c>
      <c r="B172" s="3">
        <f t="shared" si="25"/>
        <v>421</v>
      </c>
      <c r="C172" s="3">
        <v>171</v>
      </c>
      <c r="D172" s="3"/>
      <c r="E172" s="3">
        <f t="shared" si="26"/>
        <v>250</v>
      </c>
      <c r="F172" s="3">
        <v>239</v>
      </c>
      <c r="G172" s="3">
        <v>11</v>
      </c>
      <c r="H172" s="3"/>
      <c r="I172" s="6">
        <f t="shared" si="27"/>
        <v>100</v>
      </c>
      <c r="J172" s="6">
        <f t="shared" si="28"/>
        <v>40.617577197149643</v>
      </c>
      <c r="K172" s="6"/>
      <c r="L172" s="6">
        <f t="shared" si="29"/>
        <v>59.382422802850357</v>
      </c>
      <c r="M172" s="6">
        <f t="shared" si="30"/>
        <v>56.769596199524941</v>
      </c>
      <c r="N172" s="6">
        <f t="shared" si="31"/>
        <v>2.6128266033254155</v>
      </c>
    </row>
    <row r="173" spans="1:14" x14ac:dyDescent="0.2">
      <c r="A173" s="42" t="s">
        <v>5</v>
      </c>
      <c r="B173" s="3">
        <f t="shared" si="25"/>
        <v>421</v>
      </c>
      <c r="C173" s="3">
        <v>388</v>
      </c>
      <c r="D173" s="3"/>
      <c r="E173" s="3">
        <f t="shared" si="26"/>
        <v>33</v>
      </c>
      <c r="F173" s="3">
        <v>33</v>
      </c>
      <c r="G173" s="3">
        <v>0</v>
      </c>
      <c r="H173" s="3"/>
      <c r="I173" s="6">
        <f t="shared" si="27"/>
        <v>100</v>
      </c>
      <c r="J173" s="6">
        <f t="shared" si="28"/>
        <v>92.161520190023751</v>
      </c>
      <c r="K173" s="6"/>
      <c r="L173" s="6">
        <f t="shared" si="29"/>
        <v>7.8384798099762465</v>
      </c>
      <c r="M173" s="6">
        <f t="shared" si="30"/>
        <v>7.8384798099762465</v>
      </c>
      <c r="N173" s="6">
        <f t="shared" si="31"/>
        <v>0</v>
      </c>
    </row>
    <row r="174" spans="1:14" x14ac:dyDescent="0.2">
      <c r="A174" s="42" t="s">
        <v>4</v>
      </c>
      <c r="B174" s="3">
        <f t="shared" si="25"/>
        <v>421</v>
      </c>
      <c r="C174" s="3">
        <v>245</v>
      </c>
      <c r="D174" s="3"/>
      <c r="E174" s="3">
        <f t="shared" si="26"/>
        <v>176</v>
      </c>
      <c r="F174" s="3">
        <v>168</v>
      </c>
      <c r="G174" s="3">
        <v>8</v>
      </c>
      <c r="H174" s="3"/>
      <c r="I174" s="6">
        <f t="shared" si="27"/>
        <v>100</v>
      </c>
      <c r="J174" s="6">
        <f t="shared" si="28"/>
        <v>58.194774346793352</v>
      </c>
      <c r="K174" s="6"/>
      <c r="L174" s="6">
        <f t="shared" si="29"/>
        <v>41.805225653206648</v>
      </c>
      <c r="M174" s="6">
        <f t="shared" si="30"/>
        <v>39.904988123515437</v>
      </c>
      <c r="N174" s="6">
        <f t="shared" si="31"/>
        <v>1.9002375296912115</v>
      </c>
    </row>
    <row r="175" spans="1:14" x14ac:dyDescent="0.2">
      <c r="A175" s="42" t="s">
        <v>2</v>
      </c>
      <c r="B175" s="3">
        <f t="shared" si="25"/>
        <v>421</v>
      </c>
      <c r="C175" s="3">
        <v>62</v>
      </c>
      <c r="D175" s="3"/>
      <c r="E175" s="3">
        <f t="shared" si="26"/>
        <v>359</v>
      </c>
      <c r="F175" s="3">
        <v>210</v>
      </c>
      <c r="G175" s="3">
        <v>149</v>
      </c>
      <c r="H175" s="3"/>
      <c r="I175" s="6">
        <f t="shared" si="27"/>
        <v>99.999999999999986</v>
      </c>
      <c r="J175" s="6">
        <f t="shared" si="28"/>
        <v>14.726840855106888</v>
      </c>
      <c r="K175" s="6"/>
      <c r="L175" s="6">
        <f t="shared" si="29"/>
        <v>85.2731591448931</v>
      </c>
      <c r="M175" s="6">
        <f t="shared" si="30"/>
        <v>49.881235154394297</v>
      </c>
      <c r="N175" s="6">
        <f t="shared" si="31"/>
        <v>35.39192399049881</v>
      </c>
    </row>
    <row r="176" spans="1:14" x14ac:dyDescent="0.2">
      <c r="A176" s="42" t="s">
        <v>1</v>
      </c>
      <c r="B176" s="3">
        <f t="shared" si="25"/>
        <v>421</v>
      </c>
      <c r="C176" s="3">
        <v>85</v>
      </c>
      <c r="D176" s="3"/>
      <c r="E176" s="3">
        <f t="shared" si="26"/>
        <v>336</v>
      </c>
      <c r="F176" s="3">
        <v>313</v>
      </c>
      <c r="G176" s="3">
        <v>23</v>
      </c>
      <c r="H176" s="3"/>
      <c r="I176" s="6">
        <f t="shared" si="27"/>
        <v>100.00000000000001</v>
      </c>
      <c r="J176" s="6">
        <f t="shared" si="28"/>
        <v>20.190023752969122</v>
      </c>
      <c r="K176" s="6"/>
      <c r="L176" s="6">
        <f t="shared" si="29"/>
        <v>79.809976247030889</v>
      </c>
      <c r="M176" s="6">
        <f t="shared" si="30"/>
        <v>74.346793349168649</v>
      </c>
      <c r="N176" s="6">
        <f t="shared" si="31"/>
        <v>5.4631828978622332</v>
      </c>
    </row>
    <row r="177" spans="1:14" x14ac:dyDescent="0.2">
      <c r="A177" s="42" t="s">
        <v>0</v>
      </c>
      <c r="B177" s="3">
        <f t="shared" si="25"/>
        <v>421</v>
      </c>
      <c r="C177" s="3">
        <v>405</v>
      </c>
      <c r="D177" s="3"/>
      <c r="E177" s="3">
        <f t="shared" si="26"/>
        <v>16</v>
      </c>
      <c r="F177" s="3">
        <v>15</v>
      </c>
      <c r="G177" s="3">
        <v>1</v>
      </c>
      <c r="H177" s="3"/>
      <c r="I177" s="6">
        <f t="shared" si="27"/>
        <v>100</v>
      </c>
      <c r="J177" s="6">
        <f t="shared" si="28"/>
        <v>96.199524940617579</v>
      </c>
      <c r="K177" s="6"/>
      <c r="L177" s="6">
        <f t="shared" si="29"/>
        <v>3.8004750593824226</v>
      </c>
      <c r="M177" s="6">
        <f t="shared" si="30"/>
        <v>3.5629453681710213</v>
      </c>
      <c r="N177" s="6">
        <f t="shared" si="31"/>
        <v>0.23752969121140144</v>
      </c>
    </row>
    <row r="178" spans="1:14" x14ac:dyDescent="0.2">
      <c r="B178" s="3"/>
      <c r="C178" s="3"/>
      <c r="D178" s="3"/>
      <c r="E178" s="3"/>
      <c r="F178" s="3"/>
      <c r="G178" s="3"/>
      <c r="H178" s="3"/>
      <c r="I178" s="6"/>
      <c r="J178" s="6"/>
      <c r="K178" s="6"/>
      <c r="L178" s="6"/>
      <c r="M178" s="6"/>
      <c r="N178" s="6"/>
    </row>
    <row r="179" spans="1:14" x14ac:dyDescent="0.2">
      <c r="A179" s="45" t="s">
        <v>84</v>
      </c>
      <c r="B179" s="3"/>
      <c r="C179" s="3"/>
      <c r="D179" s="3"/>
      <c r="E179" s="3"/>
      <c r="F179" s="3"/>
      <c r="G179" s="3"/>
      <c r="H179" s="3"/>
      <c r="I179" s="6"/>
      <c r="J179" s="6"/>
      <c r="K179" s="6"/>
      <c r="L179" s="6"/>
      <c r="M179" s="6"/>
      <c r="N179" s="6"/>
    </row>
    <row r="180" spans="1:14" x14ac:dyDescent="0.2">
      <c r="A180" s="42" t="s">
        <v>8</v>
      </c>
      <c r="B180" s="3">
        <f t="shared" si="25"/>
        <v>533</v>
      </c>
      <c r="C180" s="3">
        <v>26</v>
      </c>
      <c r="D180" s="3"/>
      <c r="E180" s="3">
        <f t="shared" si="26"/>
        <v>507</v>
      </c>
      <c r="F180" s="3">
        <v>305</v>
      </c>
      <c r="G180" s="3">
        <v>202</v>
      </c>
      <c r="H180" s="3"/>
      <c r="I180" s="6">
        <f t="shared" si="27"/>
        <v>100</v>
      </c>
      <c r="J180" s="6">
        <f t="shared" si="28"/>
        <v>4.8780487804878048</v>
      </c>
      <c r="K180" s="6"/>
      <c r="L180" s="6">
        <f t="shared" si="29"/>
        <v>95.121951219512198</v>
      </c>
      <c r="M180" s="6">
        <f t="shared" si="30"/>
        <v>57.223264540337716</v>
      </c>
      <c r="N180" s="6">
        <f t="shared" si="31"/>
        <v>37.898686679174482</v>
      </c>
    </row>
    <row r="181" spans="1:14" x14ac:dyDescent="0.2">
      <c r="A181" s="42" t="s">
        <v>7</v>
      </c>
      <c r="B181" s="3">
        <f t="shared" si="25"/>
        <v>533</v>
      </c>
      <c r="C181" s="3">
        <v>1</v>
      </c>
      <c r="D181" s="3"/>
      <c r="E181" s="3">
        <f t="shared" si="26"/>
        <v>532</v>
      </c>
      <c r="F181" s="3">
        <v>215</v>
      </c>
      <c r="G181" s="3">
        <v>317</v>
      </c>
      <c r="H181" s="3"/>
      <c r="I181" s="6">
        <f t="shared" si="27"/>
        <v>100</v>
      </c>
      <c r="J181" s="6">
        <f t="shared" si="28"/>
        <v>0.18761726078799248</v>
      </c>
      <c r="K181" s="6"/>
      <c r="L181" s="6">
        <f t="shared" si="29"/>
        <v>99.812382739212012</v>
      </c>
      <c r="M181" s="6">
        <f t="shared" si="30"/>
        <v>40.337711069418383</v>
      </c>
      <c r="N181" s="6">
        <f t="shared" si="31"/>
        <v>59.474671669793622</v>
      </c>
    </row>
    <row r="182" spans="1:14" x14ac:dyDescent="0.2">
      <c r="A182" s="42" t="s">
        <v>6</v>
      </c>
      <c r="B182" s="3">
        <f t="shared" si="25"/>
        <v>533</v>
      </c>
      <c r="C182" s="3">
        <v>217</v>
      </c>
      <c r="D182" s="3"/>
      <c r="E182" s="3">
        <f t="shared" si="26"/>
        <v>316</v>
      </c>
      <c r="F182" s="3">
        <v>293</v>
      </c>
      <c r="G182" s="3">
        <v>23</v>
      </c>
      <c r="H182" s="3"/>
      <c r="I182" s="6">
        <f t="shared" si="27"/>
        <v>100</v>
      </c>
      <c r="J182" s="6">
        <f t="shared" si="28"/>
        <v>40.712945590994373</v>
      </c>
      <c r="K182" s="6"/>
      <c r="L182" s="6">
        <f t="shared" si="29"/>
        <v>59.28705440900562</v>
      </c>
      <c r="M182" s="6">
        <f t="shared" si="30"/>
        <v>54.971857410881796</v>
      </c>
      <c r="N182" s="6">
        <f t="shared" si="31"/>
        <v>4.3151969981238274</v>
      </c>
    </row>
    <row r="183" spans="1:14" x14ac:dyDescent="0.2">
      <c r="A183" s="42" t="s">
        <v>5</v>
      </c>
      <c r="B183" s="3">
        <f t="shared" si="25"/>
        <v>533</v>
      </c>
      <c r="C183" s="3">
        <v>501</v>
      </c>
      <c r="D183" s="3"/>
      <c r="E183" s="3">
        <f t="shared" si="26"/>
        <v>32</v>
      </c>
      <c r="F183" s="3">
        <v>29</v>
      </c>
      <c r="G183" s="3">
        <v>3</v>
      </c>
      <c r="H183" s="3"/>
      <c r="I183" s="6">
        <f t="shared" si="27"/>
        <v>100</v>
      </c>
      <c r="J183" s="6">
        <f t="shared" si="28"/>
        <v>93.996247654784241</v>
      </c>
      <c r="K183" s="6"/>
      <c r="L183" s="6">
        <f t="shared" si="29"/>
        <v>6.0037523452157595</v>
      </c>
      <c r="M183" s="6">
        <f t="shared" si="30"/>
        <v>5.4409005628517821</v>
      </c>
      <c r="N183" s="6">
        <f t="shared" si="31"/>
        <v>0.56285178236397748</v>
      </c>
    </row>
    <row r="184" spans="1:14" x14ac:dyDescent="0.2">
      <c r="A184" s="42" t="s">
        <v>4</v>
      </c>
      <c r="B184" s="3">
        <f t="shared" si="25"/>
        <v>533</v>
      </c>
      <c r="C184" s="3">
        <v>383</v>
      </c>
      <c r="D184" s="3"/>
      <c r="E184" s="3">
        <f t="shared" si="26"/>
        <v>150</v>
      </c>
      <c r="F184" s="3">
        <v>147</v>
      </c>
      <c r="G184" s="3">
        <v>3</v>
      </c>
      <c r="H184" s="3"/>
      <c r="I184" s="6">
        <f t="shared" si="27"/>
        <v>100</v>
      </c>
      <c r="J184" s="6">
        <f t="shared" si="28"/>
        <v>71.857410881801115</v>
      </c>
      <c r="K184" s="6"/>
      <c r="L184" s="6">
        <f t="shared" si="29"/>
        <v>28.142589118198877</v>
      </c>
      <c r="M184" s="6">
        <f t="shared" si="30"/>
        <v>27.579737335834899</v>
      </c>
      <c r="N184" s="6">
        <f t="shared" si="31"/>
        <v>0.56285178236397748</v>
      </c>
    </row>
    <row r="185" spans="1:14" x14ac:dyDescent="0.2">
      <c r="A185" s="42" t="s">
        <v>2</v>
      </c>
      <c r="B185" s="3">
        <f t="shared" si="25"/>
        <v>533</v>
      </c>
      <c r="C185" s="3">
        <v>259</v>
      </c>
      <c r="D185" s="3"/>
      <c r="E185" s="3">
        <f t="shared" si="26"/>
        <v>274</v>
      </c>
      <c r="F185" s="3">
        <v>201</v>
      </c>
      <c r="G185" s="3">
        <v>73</v>
      </c>
      <c r="H185" s="3"/>
      <c r="I185" s="6">
        <f t="shared" si="27"/>
        <v>100</v>
      </c>
      <c r="J185" s="6">
        <f t="shared" si="28"/>
        <v>48.592870544090054</v>
      </c>
      <c r="K185" s="6"/>
      <c r="L185" s="6">
        <f t="shared" si="29"/>
        <v>51.407129455909939</v>
      </c>
      <c r="M185" s="6">
        <f t="shared" si="30"/>
        <v>37.711069418386487</v>
      </c>
      <c r="N185" s="6">
        <f t="shared" si="31"/>
        <v>13.696060037523452</v>
      </c>
    </row>
    <row r="186" spans="1:14" x14ac:dyDescent="0.2">
      <c r="A186" s="42" t="s">
        <v>1</v>
      </c>
      <c r="B186" s="3">
        <f t="shared" si="25"/>
        <v>533</v>
      </c>
      <c r="C186" s="3">
        <v>70</v>
      </c>
      <c r="D186" s="3"/>
      <c r="E186" s="3">
        <f t="shared" si="26"/>
        <v>463</v>
      </c>
      <c r="F186" s="3">
        <v>380</v>
      </c>
      <c r="G186" s="3">
        <v>83</v>
      </c>
      <c r="H186" s="3"/>
      <c r="I186" s="6">
        <f t="shared" si="27"/>
        <v>100</v>
      </c>
      <c r="J186" s="6">
        <f t="shared" si="28"/>
        <v>13.133208255159476</v>
      </c>
      <c r="K186" s="6"/>
      <c r="L186" s="6">
        <f t="shared" si="29"/>
        <v>86.866791744840526</v>
      </c>
      <c r="M186" s="6">
        <f t="shared" si="30"/>
        <v>71.294559099437151</v>
      </c>
      <c r="N186" s="6">
        <f t="shared" si="31"/>
        <v>15.572232645403378</v>
      </c>
    </row>
    <row r="187" spans="1:14" x14ac:dyDescent="0.2">
      <c r="A187" s="42" t="s">
        <v>0</v>
      </c>
      <c r="B187" s="3">
        <f t="shared" si="25"/>
        <v>533</v>
      </c>
      <c r="C187" s="3">
        <v>511</v>
      </c>
      <c r="D187" s="3"/>
      <c r="E187" s="3">
        <f t="shared" si="26"/>
        <v>22</v>
      </c>
      <c r="F187" s="3">
        <v>21</v>
      </c>
      <c r="G187" s="3">
        <v>1</v>
      </c>
      <c r="H187" s="3"/>
      <c r="I187" s="6">
        <f t="shared" si="27"/>
        <v>100</v>
      </c>
      <c r="J187" s="6">
        <f t="shared" si="28"/>
        <v>95.872420262664164</v>
      </c>
      <c r="K187" s="6"/>
      <c r="L187" s="6">
        <f t="shared" si="29"/>
        <v>4.1275797373358349</v>
      </c>
      <c r="M187" s="6">
        <f t="shared" si="30"/>
        <v>3.9399624765478425</v>
      </c>
      <c r="N187" s="6">
        <f t="shared" si="31"/>
        <v>0.18761726078799248</v>
      </c>
    </row>
    <row r="188" spans="1:14" x14ac:dyDescent="0.2">
      <c r="B188" s="3"/>
      <c r="C188" s="3"/>
      <c r="D188" s="3"/>
      <c r="E188" s="3"/>
      <c r="F188" s="3"/>
      <c r="G188" s="3"/>
      <c r="H188" s="3"/>
      <c r="I188" s="6"/>
      <c r="J188" s="6"/>
      <c r="K188" s="6"/>
      <c r="L188" s="6"/>
      <c r="M188" s="6"/>
      <c r="N188" s="6"/>
    </row>
    <row r="189" spans="1:14" x14ac:dyDescent="0.2">
      <c r="A189" s="45" t="s">
        <v>85</v>
      </c>
      <c r="B189" s="3"/>
      <c r="C189" s="3"/>
      <c r="D189" s="3"/>
      <c r="E189" s="3"/>
      <c r="F189" s="3"/>
      <c r="G189" s="3"/>
      <c r="H189" s="3"/>
      <c r="I189" s="6"/>
      <c r="J189" s="6"/>
      <c r="K189" s="6"/>
      <c r="L189" s="6"/>
      <c r="M189" s="6"/>
      <c r="N189" s="6"/>
    </row>
    <row r="190" spans="1:14" x14ac:dyDescent="0.2">
      <c r="A190" s="42" t="s">
        <v>8</v>
      </c>
      <c r="B190" s="3">
        <f t="shared" si="25"/>
        <v>417</v>
      </c>
      <c r="C190" s="3">
        <v>69</v>
      </c>
      <c r="D190" s="3"/>
      <c r="E190" s="3">
        <f t="shared" si="26"/>
        <v>348</v>
      </c>
      <c r="F190" s="3">
        <v>318</v>
      </c>
      <c r="G190" s="3">
        <v>30</v>
      </c>
      <c r="H190" s="3"/>
      <c r="I190" s="6">
        <f t="shared" si="27"/>
        <v>100</v>
      </c>
      <c r="J190" s="6">
        <f t="shared" si="28"/>
        <v>16.546762589928058</v>
      </c>
      <c r="K190" s="6"/>
      <c r="L190" s="6">
        <f t="shared" si="29"/>
        <v>83.453237410071949</v>
      </c>
      <c r="M190" s="6">
        <f t="shared" si="30"/>
        <v>76.258992805755398</v>
      </c>
      <c r="N190" s="6">
        <f t="shared" si="31"/>
        <v>7.1942446043165464</v>
      </c>
    </row>
    <row r="191" spans="1:14" x14ac:dyDescent="0.2">
      <c r="A191" s="42" t="s">
        <v>7</v>
      </c>
      <c r="B191" s="3">
        <f t="shared" si="25"/>
        <v>417</v>
      </c>
      <c r="C191" s="3">
        <v>8</v>
      </c>
      <c r="D191" s="3"/>
      <c r="E191" s="3">
        <f t="shared" si="26"/>
        <v>409</v>
      </c>
      <c r="F191" s="3">
        <v>348</v>
      </c>
      <c r="G191" s="3">
        <v>61</v>
      </c>
      <c r="H191" s="3"/>
      <c r="I191" s="6">
        <f t="shared" si="27"/>
        <v>100.00000000000001</v>
      </c>
      <c r="J191" s="6">
        <f t="shared" si="28"/>
        <v>1.9184652278177456</v>
      </c>
      <c r="K191" s="6"/>
      <c r="L191" s="6">
        <f t="shared" si="29"/>
        <v>98.081534772182266</v>
      </c>
      <c r="M191" s="6">
        <f t="shared" si="30"/>
        <v>83.453237410071949</v>
      </c>
      <c r="N191" s="6">
        <f t="shared" si="31"/>
        <v>14.628297362110313</v>
      </c>
    </row>
    <row r="192" spans="1:14" x14ac:dyDescent="0.2">
      <c r="A192" s="42" t="s">
        <v>6</v>
      </c>
      <c r="B192" s="3">
        <f t="shared" si="25"/>
        <v>417</v>
      </c>
      <c r="C192" s="3">
        <v>161</v>
      </c>
      <c r="D192" s="3"/>
      <c r="E192" s="3">
        <f t="shared" si="26"/>
        <v>256</v>
      </c>
      <c r="F192" s="3">
        <v>254</v>
      </c>
      <c r="G192" s="3">
        <v>2</v>
      </c>
      <c r="H192" s="3"/>
      <c r="I192" s="6">
        <f t="shared" si="27"/>
        <v>100</v>
      </c>
      <c r="J192" s="6">
        <f t="shared" si="28"/>
        <v>38.609112709832132</v>
      </c>
      <c r="K192" s="6"/>
      <c r="L192" s="6">
        <f t="shared" si="29"/>
        <v>61.390887290167861</v>
      </c>
      <c r="M192" s="6">
        <f t="shared" si="30"/>
        <v>60.911270983213427</v>
      </c>
      <c r="N192" s="6">
        <f t="shared" si="31"/>
        <v>0.47961630695443641</v>
      </c>
    </row>
    <row r="193" spans="1:14" x14ac:dyDescent="0.2">
      <c r="A193" s="42" t="s">
        <v>5</v>
      </c>
      <c r="B193" s="3">
        <f t="shared" si="25"/>
        <v>417</v>
      </c>
      <c r="C193" s="3">
        <v>409</v>
      </c>
      <c r="D193" s="3"/>
      <c r="E193" s="3">
        <f t="shared" si="26"/>
        <v>8</v>
      </c>
      <c r="F193" s="3">
        <v>8</v>
      </c>
      <c r="G193" s="3">
        <v>0</v>
      </c>
      <c r="H193" s="3"/>
      <c r="I193" s="6">
        <f t="shared" si="27"/>
        <v>100</v>
      </c>
      <c r="J193" s="6">
        <f t="shared" si="28"/>
        <v>98.081534772182252</v>
      </c>
      <c r="K193" s="6"/>
      <c r="L193" s="6">
        <f t="shared" si="29"/>
        <v>1.9184652278177456</v>
      </c>
      <c r="M193" s="6">
        <f t="shared" si="30"/>
        <v>1.9184652278177456</v>
      </c>
      <c r="N193" s="6">
        <f t="shared" si="31"/>
        <v>0</v>
      </c>
    </row>
    <row r="194" spans="1:14" x14ac:dyDescent="0.2">
      <c r="A194" s="42" t="s">
        <v>4</v>
      </c>
      <c r="B194" s="3">
        <f t="shared" si="25"/>
        <v>417</v>
      </c>
      <c r="C194" s="3">
        <v>358</v>
      </c>
      <c r="D194" s="3"/>
      <c r="E194" s="3">
        <f t="shared" si="26"/>
        <v>59</v>
      </c>
      <c r="F194" s="3">
        <v>54</v>
      </c>
      <c r="G194" s="3">
        <v>5</v>
      </c>
      <c r="H194" s="3"/>
      <c r="I194" s="6">
        <f t="shared" si="27"/>
        <v>100</v>
      </c>
      <c r="J194" s="6">
        <f t="shared" si="28"/>
        <v>85.851318944844124</v>
      </c>
      <c r="K194" s="6"/>
      <c r="L194" s="6">
        <f t="shared" si="29"/>
        <v>14.148681055155874</v>
      </c>
      <c r="M194" s="6">
        <f t="shared" si="30"/>
        <v>12.949640287769784</v>
      </c>
      <c r="N194" s="6">
        <f t="shared" si="31"/>
        <v>1.1990407673860912</v>
      </c>
    </row>
    <row r="195" spans="1:14" x14ac:dyDescent="0.2">
      <c r="A195" s="42" t="s">
        <v>2</v>
      </c>
      <c r="B195" s="3">
        <f t="shared" si="25"/>
        <v>417</v>
      </c>
      <c r="C195" s="3">
        <v>118</v>
      </c>
      <c r="D195" s="3"/>
      <c r="E195" s="3">
        <f t="shared" si="26"/>
        <v>299</v>
      </c>
      <c r="F195" s="3">
        <v>282</v>
      </c>
      <c r="G195" s="3">
        <v>17</v>
      </c>
      <c r="H195" s="3"/>
      <c r="I195" s="6">
        <f t="shared" si="27"/>
        <v>100</v>
      </c>
      <c r="J195" s="6">
        <f t="shared" si="28"/>
        <v>28.297362110311752</v>
      </c>
      <c r="K195" s="6"/>
      <c r="L195" s="6">
        <f t="shared" si="29"/>
        <v>71.702637889688248</v>
      </c>
      <c r="M195" s="6">
        <f t="shared" si="30"/>
        <v>67.625899280575538</v>
      </c>
      <c r="N195" s="6">
        <f t="shared" si="31"/>
        <v>4.0767386091127102</v>
      </c>
    </row>
    <row r="196" spans="1:14" x14ac:dyDescent="0.2">
      <c r="A196" s="42" t="s">
        <v>1</v>
      </c>
      <c r="B196" s="3">
        <f t="shared" si="25"/>
        <v>417</v>
      </c>
      <c r="C196" s="3">
        <v>128</v>
      </c>
      <c r="D196" s="3"/>
      <c r="E196" s="3">
        <f t="shared" si="26"/>
        <v>289</v>
      </c>
      <c r="F196" s="3">
        <v>276</v>
      </c>
      <c r="G196" s="3">
        <v>13</v>
      </c>
      <c r="H196" s="3"/>
      <c r="I196" s="6">
        <f t="shared" si="27"/>
        <v>100</v>
      </c>
      <c r="J196" s="6">
        <f t="shared" si="28"/>
        <v>30.69544364508393</v>
      </c>
      <c r="K196" s="6"/>
      <c r="L196" s="6">
        <f t="shared" si="29"/>
        <v>69.304556354916073</v>
      </c>
      <c r="M196" s="6">
        <f t="shared" si="30"/>
        <v>66.187050359712231</v>
      </c>
      <c r="N196" s="6">
        <f t="shared" si="31"/>
        <v>3.1175059952038371</v>
      </c>
    </row>
    <row r="197" spans="1:14" x14ac:dyDescent="0.2">
      <c r="A197" s="42" t="s">
        <v>0</v>
      </c>
      <c r="B197" s="3">
        <f t="shared" si="25"/>
        <v>417</v>
      </c>
      <c r="C197" s="3">
        <v>377</v>
      </c>
      <c r="D197" s="3"/>
      <c r="E197" s="3">
        <f t="shared" si="26"/>
        <v>40</v>
      </c>
      <c r="F197" s="3">
        <v>36</v>
      </c>
      <c r="G197" s="3">
        <v>4</v>
      </c>
      <c r="H197" s="3"/>
      <c r="I197" s="6">
        <f t="shared" si="27"/>
        <v>100</v>
      </c>
      <c r="J197" s="6">
        <f t="shared" si="28"/>
        <v>90.407673860911274</v>
      </c>
      <c r="K197" s="6"/>
      <c r="L197" s="6">
        <f t="shared" si="29"/>
        <v>9.592326139088728</v>
      </c>
      <c r="M197" s="6">
        <f t="shared" si="30"/>
        <v>8.6330935251798557</v>
      </c>
      <c r="N197" s="6">
        <f t="shared" si="31"/>
        <v>0.95923261390887282</v>
      </c>
    </row>
    <row r="198" spans="1:14" x14ac:dyDescent="0.2">
      <c r="B198" s="3"/>
      <c r="C198" s="3"/>
      <c r="D198" s="3"/>
      <c r="E198" s="3"/>
      <c r="F198" s="3"/>
      <c r="G198" s="3"/>
      <c r="H198" s="3"/>
      <c r="I198" s="6"/>
      <c r="J198" s="6"/>
      <c r="K198" s="6"/>
      <c r="L198" s="6"/>
      <c r="M198" s="6"/>
      <c r="N198" s="6"/>
    </row>
    <row r="199" spans="1:14" x14ac:dyDescent="0.2">
      <c r="A199" s="45" t="s">
        <v>86</v>
      </c>
      <c r="B199" s="3"/>
      <c r="C199" s="3"/>
      <c r="D199" s="3"/>
      <c r="E199" s="3"/>
      <c r="F199" s="3"/>
      <c r="G199" s="3"/>
      <c r="H199" s="3"/>
      <c r="I199" s="6"/>
      <c r="J199" s="6"/>
      <c r="K199" s="6"/>
      <c r="L199" s="6"/>
      <c r="M199" s="6"/>
      <c r="N199" s="6"/>
    </row>
    <row r="200" spans="1:14" x14ac:dyDescent="0.2">
      <c r="A200" s="42" t="s">
        <v>8</v>
      </c>
      <c r="B200" s="3">
        <f t="shared" si="25"/>
        <v>352</v>
      </c>
      <c r="C200" s="3">
        <v>94</v>
      </c>
      <c r="D200" s="3"/>
      <c r="E200" s="3">
        <f t="shared" si="26"/>
        <v>258</v>
      </c>
      <c r="F200" s="3">
        <v>234</v>
      </c>
      <c r="G200" s="3">
        <v>24</v>
      </c>
      <c r="H200" s="3"/>
      <c r="I200" s="6">
        <f t="shared" si="27"/>
        <v>100</v>
      </c>
      <c r="J200" s="6">
        <f t="shared" si="28"/>
        <v>26.704545454545453</v>
      </c>
      <c r="K200" s="6"/>
      <c r="L200" s="6">
        <f t="shared" si="29"/>
        <v>73.295454545454547</v>
      </c>
      <c r="M200" s="6">
        <f t="shared" si="30"/>
        <v>66.477272727272734</v>
      </c>
      <c r="N200" s="6">
        <f t="shared" si="31"/>
        <v>6.8181818181818175</v>
      </c>
    </row>
    <row r="201" spans="1:14" x14ac:dyDescent="0.2">
      <c r="A201" s="42" t="s">
        <v>7</v>
      </c>
      <c r="B201" s="3">
        <f t="shared" si="25"/>
        <v>352</v>
      </c>
      <c r="C201" s="3">
        <v>6</v>
      </c>
      <c r="D201" s="3"/>
      <c r="E201" s="3">
        <f t="shared" si="26"/>
        <v>346</v>
      </c>
      <c r="F201" s="3">
        <v>95</v>
      </c>
      <c r="G201" s="3">
        <v>251</v>
      </c>
      <c r="H201" s="3"/>
      <c r="I201" s="6">
        <f t="shared" si="27"/>
        <v>99.999999999999986</v>
      </c>
      <c r="J201" s="6">
        <f t="shared" si="28"/>
        <v>1.7045454545454544</v>
      </c>
      <c r="K201" s="6"/>
      <c r="L201" s="6">
        <f t="shared" si="29"/>
        <v>98.295454545454533</v>
      </c>
      <c r="M201" s="6">
        <f t="shared" si="30"/>
        <v>26.988636363636363</v>
      </c>
      <c r="N201" s="6">
        <f t="shared" si="31"/>
        <v>71.306818181818173</v>
      </c>
    </row>
    <row r="202" spans="1:14" x14ac:dyDescent="0.2">
      <c r="A202" s="42" t="s">
        <v>6</v>
      </c>
      <c r="B202" s="3">
        <f t="shared" si="25"/>
        <v>352</v>
      </c>
      <c r="C202" s="3">
        <v>66</v>
      </c>
      <c r="D202" s="3"/>
      <c r="E202" s="3">
        <f t="shared" si="26"/>
        <v>286</v>
      </c>
      <c r="F202" s="3">
        <v>174</v>
      </c>
      <c r="G202" s="3">
        <v>112</v>
      </c>
      <c r="H202" s="3"/>
      <c r="I202" s="6">
        <f t="shared" si="27"/>
        <v>100</v>
      </c>
      <c r="J202" s="6">
        <f t="shared" si="28"/>
        <v>18.75</v>
      </c>
      <c r="K202" s="6"/>
      <c r="L202" s="6">
        <f t="shared" si="29"/>
        <v>81.25</v>
      </c>
      <c r="M202" s="6">
        <f t="shared" si="30"/>
        <v>49.43181818181818</v>
      </c>
      <c r="N202" s="6">
        <f t="shared" si="31"/>
        <v>31.818181818181817</v>
      </c>
    </row>
    <row r="203" spans="1:14" x14ac:dyDescent="0.2">
      <c r="A203" s="42" t="s">
        <v>5</v>
      </c>
      <c r="B203" s="3">
        <f t="shared" si="25"/>
        <v>352</v>
      </c>
      <c r="C203" s="3">
        <v>292</v>
      </c>
      <c r="D203" s="3"/>
      <c r="E203" s="3">
        <f t="shared" si="26"/>
        <v>60</v>
      </c>
      <c r="F203" s="3">
        <v>58</v>
      </c>
      <c r="G203" s="3">
        <v>2</v>
      </c>
      <c r="H203" s="3"/>
      <c r="I203" s="6">
        <f t="shared" si="27"/>
        <v>100</v>
      </c>
      <c r="J203" s="6">
        <f t="shared" si="28"/>
        <v>82.954545454545453</v>
      </c>
      <c r="K203" s="6"/>
      <c r="L203" s="6">
        <f t="shared" si="29"/>
        <v>17.045454545454543</v>
      </c>
      <c r="M203" s="6">
        <f t="shared" si="30"/>
        <v>16.477272727272727</v>
      </c>
      <c r="N203" s="6">
        <f t="shared" si="31"/>
        <v>0.56818181818181823</v>
      </c>
    </row>
    <row r="204" spans="1:14" x14ac:dyDescent="0.2">
      <c r="A204" s="42" t="s">
        <v>4</v>
      </c>
      <c r="B204" s="3">
        <f t="shared" si="25"/>
        <v>352</v>
      </c>
      <c r="C204" s="3">
        <v>233</v>
      </c>
      <c r="D204" s="3"/>
      <c r="E204" s="3">
        <f t="shared" si="26"/>
        <v>119</v>
      </c>
      <c r="F204" s="3">
        <v>111</v>
      </c>
      <c r="G204" s="3">
        <v>8</v>
      </c>
      <c r="H204" s="3"/>
      <c r="I204" s="6">
        <f t="shared" si="27"/>
        <v>100</v>
      </c>
      <c r="J204" s="6">
        <f t="shared" si="28"/>
        <v>66.193181818181827</v>
      </c>
      <c r="K204" s="6"/>
      <c r="L204" s="6">
        <f t="shared" si="29"/>
        <v>33.80681818181818</v>
      </c>
      <c r="M204" s="6">
        <f t="shared" si="30"/>
        <v>31.53409090909091</v>
      </c>
      <c r="N204" s="6">
        <f t="shared" si="31"/>
        <v>2.2727272727272729</v>
      </c>
    </row>
    <row r="205" spans="1:14" x14ac:dyDescent="0.2">
      <c r="A205" s="42" t="s">
        <v>2</v>
      </c>
      <c r="B205" s="3">
        <f t="shared" si="25"/>
        <v>352</v>
      </c>
      <c r="C205" s="3">
        <v>47</v>
      </c>
      <c r="D205" s="3"/>
      <c r="E205" s="3">
        <f t="shared" si="26"/>
        <v>305</v>
      </c>
      <c r="F205" s="3">
        <v>200</v>
      </c>
      <c r="G205" s="3">
        <v>105</v>
      </c>
      <c r="H205" s="3"/>
      <c r="I205" s="6">
        <f t="shared" si="27"/>
        <v>100</v>
      </c>
      <c r="J205" s="6">
        <f t="shared" si="28"/>
        <v>13.352272727272727</v>
      </c>
      <c r="K205" s="6"/>
      <c r="L205" s="6">
        <f t="shared" si="29"/>
        <v>86.64772727272728</v>
      </c>
      <c r="M205" s="6">
        <f t="shared" si="30"/>
        <v>56.81818181818182</v>
      </c>
      <c r="N205" s="6">
        <f t="shared" si="31"/>
        <v>29.829545454545453</v>
      </c>
    </row>
    <row r="206" spans="1:14" x14ac:dyDescent="0.2">
      <c r="A206" s="42" t="s">
        <v>1</v>
      </c>
      <c r="B206" s="3">
        <f t="shared" si="25"/>
        <v>352</v>
      </c>
      <c r="C206" s="3">
        <v>60</v>
      </c>
      <c r="D206" s="3"/>
      <c r="E206" s="3">
        <f t="shared" si="26"/>
        <v>292</v>
      </c>
      <c r="F206" s="3">
        <v>192</v>
      </c>
      <c r="G206" s="3">
        <v>100</v>
      </c>
      <c r="H206" s="3"/>
      <c r="I206" s="6">
        <f t="shared" si="27"/>
        <v>100</v>
      </c>
      <c r="J206" s="6">
        <f t="shared" si="28"/>
        <v>17.045454545454543</v>
      </c>
      <c r="K206" s="6"/>
      <c r="L206" s="6">
        <f t="shared" si="29"/>
        <v>82.954545454545453</v>
      </c>
      <c r="M206" s="6">
        <f t="shared" si="30"/>
        <v>54.54545454545454</v>
      </c>
      <c r="N206" s="6">
        <f t="shared" si="31"/>
        <v>28.40909090909091</v>
      </c>
    </row>
    <row r="207" spans="1:14" x14ac:dyDescent="0.2">
      <c r="A207" s="42" t="s">
        <v>0</v>
      </c>
      <c r="B207" s="3">
        <f t="shared" si="25"/>
        <v>352</v>
      </c>
      <c r="C207" s="3">
        <v>309</v>
      </c>
      <c r="D207" s="3"/>
      <c r="E207" s="3">
        <f t="shared" si="26"/>
        <v>43</v>
      </c>
      <c r="F207" s="3">
        <v>40</v>
      </c>
      <c r="G207" s="3">
        <v>3</v>
      </c>
      <c r="H207" s="3"/>
      <c r="I207" s="6">
        <f t="shared" si="27"/>
        <v>100</v>
      </c>
      <c r="J207" s="6">
        <f t="shared" si="28"/>
        <v>87.784090909090907</v>
      </c>
      <c r="K207" s="6"/>
      <c r="L207" s="6">
        <f t="shared" si="29"/>
        <v>12.21590909090909</v>
      </c>
      <c r="M207" s="6">
        <f t="shared" si="30"/>
        <v>11.363636363636363</v>
      </c>
      <c r="N207" s="6">
        <f t="shared" si="31"/>
        <v>0.85227272727272718</v>
      </c>
    </row>
    <row r="208" spans="1:14" x14ac:dyDescent="0.2">
      <c r="B208" s="3"/>
      <c r="C208" s="3"/>
      <c r="D208" s="3"/>
      <c r="E208" s="3"/>
      <c r="F208" s="3"/>
      <c r="G208" s="3"/>
      <c r="H208" s="3"/>
      <c r="I208" s="6"/>
      <c r="J208" s="6"/>
      <c r="K208" s="6"/>
      <c r="L208" s="6"/>
      <c r="M208" s="6"/>
      <c r="N208" s="6"/>
    </row>
    <row r="209" spans="1:14" x14ac:dyDescent="0.2">
      <c r="A209" s="45" t="s">
        <v>87</v>
      </c>
      <c r="B209" s="3"/>
      <c r="C209" s="3"/>
      <c r="D209" s="3"/>
      <c r="E209" s="3"/>
      <c r="F209" s="3"/>
      <c r="G209" s="3"/>
      <c r="H209" s="3"/>
      <c r="I209" s="6"/>
      <c r="J209" s="6"/>
      <c r="K209" s="6"/>
      <c r="L209" s="6"/>
      <c r="M209" s="6"/>
      <c r="N209" s="6"/>
    </row>
    <row r="210" spans="1:14" x14ac:dyDescent="0.2">
      <c r="A210" s="42" t="s">
        <v>8</v>
      </c>
      <c r="B210" s="3">
        <f t="shared" ref="B210:B273" si="32">SUM(C210:E210)</f>
        <v>394</v>
      </c>
      <c r="C210" s="3">
        <v>27</v>
      </c>
      <c r="D210" s="3"/>
      <c r="E210" s="3">
        <f t="shared" ref="E210:E273" si="33">SUM(F210:G210)</f>
        <v>367</v>
      </c>
      <c r="F210" s="3">
        <v>353</v>
      </c>
      <c r="G210" s="3">
        <v>14</v>
      </c>
      <c r="H210" s="3"/>
      <c r="I210" s="6">
        <f t="shared" ref="I210:I273" si="34">SUM(J210,L210)</f>
        <v>100</v>
      </c>
      <c r="J210" s="6">
        <f t="shared" ref="J210:J273" si="35">(C210/$B210)*100</f>
        <v>6.8527918781725887</v>
      </c>
      <c r="K210" s="6"/>
      <c r="L210" s="6">
        <f t="shared" ref="L210:L273" si="36">SUM(M210:N210)</f>
        <v>93.147208121827404</v>
      </c>
      <c r="M210" s="6">
        <f t="shared" ref="M210:M273" si="37">(F210/$B210)*100</f>
        <v>89.593908629441614</v>
      </c>
      <c r="N210" s="6">
        <f t="shared" ref="N210:N273" si="38">(G210/$B210)*100</f>
        <v>3.5532994923857872</v>
      </c>
    </row>
    <row r="211" spans="1:14" x14ac:dyDescent="0.2">
      <c r="A211" s="42" t="s">
        <v>7</v>
      </c>
      <c r="B211" s="3">
        <f t="shared" si="32"/>
        <v>394</v>
      </c>
      <c r="C211" s="3">
        <v>2</v>
      </c>
      <c r="D211" s="3"/>
      <c r="E211" s="3">
        <f t="shared" si="33"/>
        <v>392</v>
      </c>
      <c r="F211" s="3">
        <v>193</v>
      </c>
      <c r="G211" s="3">
        <v>199</v>
      </c>
      <c r="H211" s="3"/>
      <c r="I211" s="6">
        <f t="shared" si="34"/>
        <v>100</v>
      </c>
      <c r="J211" s="6">
        <f t="shared" si="35"/>
        <v>0.50761421319796951</v>
      </c>
      <c r="K211" s="6"/>
      <c r="L211" s="6">
        <f t="shared" si="36"/>
        <v>99.492385786802032</v>
      </c>
      <c r="M211" s="6">
        <f t="shared" si="37"/>
        <v>48.984771573604064</v>
      </c>
      <c r="N211" s="6">
        <f t="shared" si="38"/>
        <v>50.507614213197968</v>
      </c>
    </row>
    <row r="212" spans="1:14" x14ac:dyDescent="0.2">
      <c r="A212" s="42" t="s">
        <v>6</v>
      </c>
      <c r="B212" s="3">
        <f t="shared" si="32"/>
        <v>394</v>
      </c>
      <c r="C212" s="3">
        <v>149</v>
      </c>
      <c r="D212" s="3"/>
      <c r="E212" s="3">
        <f t="shared" si="33"/>
        <v>245</v>
      </c>
      <c r="F212" s="3">
        <v>240</v>
      </c>
      <c r="G212" s="3">
        <v>5</v>
      </c>
      <c r="H212" s="3"/>
      <c r="I212" s="6">
        <f t="shared" si="34"/>
        <v>100.00000000000001</v>
      </c>
      <c r="J212" s="6">
        <f t="shared" si="35"/>
        <v>37.817258883248734</v>
      </c>
      <c r="K212" s="6"/>
      <c r="L212" s="6">
        <f t="shared" si="36"/>
        <v>62.182741116751281</v>
      </c>
      <c r="M212" s="6">
        <f t="shared" si="37"/>
        <v>60.913705583756354</v>
      </c>
      <c r="N212" s="6">
        <f t="shared" si="38"/>
        <v>1.2690355329949239</v>
      </c>
    </row>
    <row r="213" spans="1:14" x14ac:dyDescent="0.2">
      <c r="A213" s="42" t="s">
        <v>5</v>
      </c>
      <c r="B213" s="3">
        <f t="shared" si="32"/>
        <v>394</v>
      </c>
      <c r="C213" s="3">
        <v>384</v>
      </c>
      <c r="D213" s="3"/>
      <c r="E213" s="3">
        <f t="shared" si="33"/>
        <v>10</v>
      </c>
      <c r="F213" s="3">
        <v>10</v>
      </c>
      <c r="G213" s="3">
        <v>0</v>
      </c>
      <c r="H213" s="3"/>
      <c r="I213" s="6">
        <f t="shared" si="34"/>
        <v>100.00000000000001</v>
      </c>
      <c r="J213" s="6">
        <f t="shared" si="35"/>
        <v>97.46192893401016</v>
      </c>
      <c r="K213" s="6"/>
      <c r="L213" s="6">
        <f t="shared" si="36"/>
        <v>2.5380710659898478</v>
      </c>
      <c r="M213" s="6">
        <f t="shared" si="37"/>
        <v>2.5380710659898478</v>
      </c>
      <c r="N213" s="6">
        <f t="shared" si="38"/>
        <v>0</v>
      </c>
    </row>
    <row r="214" spans="1:14" x14ac:dyDescent="0.2">
      <c r="A214" s="42" t="s">
        <v>4</v>
      </c>
      <c r="B214" s="3">
        <f t="shared" si="32"/>
        <v>394</v>
      </c>
      <c r="C214" s="3">
        <v>308</v>
      </c>
      <c r="D214" s="3"/>
      <c r="E214" s="3">
        <f t="shared" si="33"/>
        <v>86</v>
      </c>
      <c r="F214" s="3">
        <v>84</v>
      </c>
      <c r="G214" s="3">
        <v>2</v>
      </c>
      <c r="H214" s="3"/>
      <c r="I214" s="6">
        <f t="shared" si="34"/>
        <v>100</v>
      </c>
      <c r="J214" s="6">
        <f t="shared" si="35"/>
        <v>78.172588832487307</v>
      </c>
      <c r="K214" s="6"/>
      <c r="L214" s="6">
        <f t="shared" si="36"/>
        <v>21.82741116751269</v>
      </c>
      <c r="M214" s="6">
        <f t="shared" si="37"/>
        <v>21.319796954314722</v>
      </c>
      <c r="N214" s="6">
        <f t="shared" si="38"/>
        <v>0.50761421319796951</v>
      </c>
    </row>
    <row r="215" spans="1:14" x14ac:dyDescent="0.2">
      <c r="A215" s="42" t="s">
        <v>2</v>
      </c>
      <c r="B215" s="3">
        <f t="shared" si="32"/>
        <v>394</v>
      </c>
      <c r="C215" s="3">
        <v>152</v>
      </c>
      <c r="D215" s="3"/>
      <c r="E215" s="3">
        <f t="shared" si="33"/>
        <v>242</v>
      </c>
      <c r="F215" s="3">
        <v>224</v>
      </c>
      <c r="G215" s="3">
        <v>18</v>
      </c>
      <c r="H215" s="3"/>
      <c r="I215" s="6">
        <f t="shared" si="34"/>
        <v>100</v>
      </c>
      <c r="J215" s="6">
        <f t="shared" si="35"/>
        <v>38.578680203045685</v>
      </c>
      <c r="K215" s="6"/>
      <c r="L215" s="6">
        <f t="shared" si="36"/>
        <v>61.421319796954322</v>
      </c>
      <c r="M215" s="6">
        <f t="shared" si="37"/>
        <v>56.852791878172596</v>
      </c>
      <c r="N215" s="6">
        <f t="shared" si="38"/>
        <v>4.5685279187817258</v>
      </c>
    </row>
    <row r="216" spans="1:14" x14ac:dyDescent="0.2">
      <c r="A216" s="42" t="s">
        <v>1</v>
      </c>
      <c r="B216" s="3">
        <f t="shared" si="32"/>
        <v>394</v>
      </c>
      <c r="C216" s="3">
        <v>71</v>
      </c>
      <c r="D216" s="3"/>
      <c r="E216" s="3">
        <f t="shared" si="33"/>
        <v>323</v>
      </c>
      <c r="F216" s="3">
        <v>291</v>
      </c>
      <c r="G216" s="3">
        <v>32</v>
      </c>
      <c r="H216" s="3"/>
      <c r="I216" s="6">
        <f t="shared" si="34"/>
        <v>100.00000000000001</v>
      </c>
      <c r="J216" s="6">
        <f t="shared" si="35"/>
        <v>18.020304568527919</v>
      </c>
      <c r="K216" s="6"/>
      <c r="L216" s="6">
        <f t="shared" si="36"/>
        <v>81.979695431472095</v>
      </c>
      <c r="M216" s="6">
        <f t="shared" si="37"/>
        <v>73.857868020304579</v>
      </c>
      <c r="N216" s="6">
        <f t="shared" si="38"/>
        <v>8.1218274111675122</v>
      </c>
    </row>
    <row r="217" spans="1:14" x14ac:dyDescent="0.2">
      <c r="A217" s="42" t="s">
        <v>0</v>
      </c>
      <c r="B217" s="3">
        <f t="shared" si="32"/>
        <v>394</v>
      </c>
      <c r="C217" s="3">
        <v>352</v>
      </c>
      <c r="D217" s="3"/>
      <c r="E217" s="3">
        <f t="shared" si="33"/>
        <v>42</v>
      </c>
      <c r="F217" s="3">
        <v>39</v>
      </c>
      <c r="G217" s="3">
        <v>3</v>
      </c>
      <c r="H217" s="3"/>
      <c r="I217" s="6">
        <f t="shared" si="34"/>
        <v>100</v>
      </c>
      <c r="J217" s="6">
        <f t="shared" si="35"/>
        <v>89.340101522842644</v>
      </c>
      <c r="K217" s="6"/>
      <c r="L217" s="6">
        <f t="shared" si="36"/>
        <v>10.659898477157361</v>
      </c>
      <c r="M217" s="6">
        <f t="shared" si="37"/>
        <v>9.8984771573604071</v>
      </c>
      <c r="N217" s="6">
        <f t="shared" si="38"/>
        <v>0.76142131979695438</v>
      </c>
    </row>
    <row r="218" spans="1:14" x14ac:dyDescent="0.2">
      <c r="B218" s="3"/>
      <c r="C218" s="3"/>
      <c r="D218" s="3"/>
      <c r="E218" s="3"/>
      <c r="F218" s="3"/>
      <c r="G218" s="3"/>
      <c r="H218" s="3"/>
      <c r="I218" s="6"/>
      <c r="J218" s="6"/>
      <c r="K218" s="6"/>
      <c r="L218" s="6"/>
      <c r="M218" s="6"/>
      <c r="N218" s="6"/>
    </row>
    <row r="219" spans="1:14" x14ac:dyDescent="0.2">
      <c r="A219" s="45" t="s">
        <v>88</v>
      </c>
      <c r="B219" s="3"/>
      <c r="C219" s="3"/>
      <c r="D219" s="3"/>
      <c r="E219" s="3"/>
      <c r="F219" s="3"/>
      <c r="G219" s="3"/>
      <c r="H219" s="3"/>
      <c r="I219" s="6"/>
      <c r="J219" s="6"/>
      <c r="K219" s="6"/>
      <c r="L219" s="6"/>
      <c r="M219" s="6"/>
      <c r="N219" s="6"/>
    </row>
    <row r="220" spans="1:14" x14ac:dyDescent="0.2">
      <c r="A220" s="42" t="s">
        <v>8</v>
      </c>
      <c r="B220" s="3">
        <f t="shared" si="32"/>
        <v>367</v>
      </c>
      <c r="C220" s="3">
        <v>51</v>
      </c>
      <c r="D220" s="3"/>
      <c r="E220" s="3">
        <f t="shared" si="33"/>
        <v>316</v>
      </c>
      <c r="F220" s="3">
        <v>284</v>
      </c>
      <c r="G220" s="3">
        <v>32</v>
      </c>
      <c r="H220" s="3"/>
      <c r="I220" s="6">
        <f t="shared" si="34"/>
        <v>100</v>
      </c>
      <c r="J220" s="6">
        <f t="shared" si="35"/>
        <v>13.896457765667575</v>
      </c>
      <c r="K220" s="6"/>
      <c r="L220" s="6">
        <f t="shared" si="36"/>
        <v>86.103542234332423</v>
      </c>
      <c r="M220" s="6">
        <f t="shared" si="37"/>
        <v>77.3841961852861</v>
      </c>
      <c r="N220" s="6">
        <f t="shared" si="38"/>
        <v>8.7193460490463206</v>
      </c>
    </row>
    <row r="221" spans="1:14" x14ac:dyDescent="0.2">
      <c r="A221" s="42" t="s">
        <v>7</v>
      </c>
      <c r="B221" s="3">
        <f t="shared" si="32"/>
        <v>367</v>
      </c>
      <c r="C221" s="3">
        <v>6</v>
      </c>
      <c r="D221" s="3"/>
      <c r="E221" s="3">
        <f t="shared" si="33"/>
        <v>361</v>
      </c>
      <c r="F221" s="3">
        <v>162</v>
      </c>
      <c r="G221" s="3">
        <v>199</v>
      </c>
      <c r="H221" s="3"/>
      <c r="I221" s="6">
        <f t="shared" si="34"/>
        <v>100</v>
      </c>
      <c r="J221" s="6">
        <f t="shared" si="35"/>
        <v>1.6348773841961852</v>
      </c>
      <c r="K221" s="6"/>
      <c r="L221" s="6">
        <f t="shared" si="36"/>
        <v>98.365122615803813</v>
      </c>
      <c r="M221" s="6">
        <f t="shared" si="37"/>
        <v>44.141689373297005</v>
      </c>
      <c r="N221" s="6">
        <f t="shared" si="38"/>
        <v>54.223433242506815</v>
      </c>
    </row>
    <row r="222" spans="1:14" x14ac:dyDescent="0.2">
      <c r="A222" s="42" t="s">
        <v>6</v>
      </c>
      <c r="B222" s="3">
        <f t="shared" si="32"/>
        <v>367</v>
      </c>
      <c r="C222" s="3">
        <v>254</v>
      </c>
      <c r="D222" s="3"/>
      <c r="E222" s="3">
        <f t="shared" si="33"/>
        <v>113</v>
      </c>
      <c r="F222" s="3">
        <v>99</v>
      </c>
      <c r="G222" s="3">
        <v>14</v>
      </c>
      <c r="H222" s="3"/>
      <c r="I222" s="6">
        <f t="shared" si="34"/>
        <v>100</v>
      </c>
      <c r="J222" s="6">
        <f t="shared" si="35"/>
        <v>69.209809264305179</v>
      </c>
      <c r="K222" s="6"/>
      <c r="L222" s="6">
        <f t="shared" si="36"/>
        <v>30.790190735694821</v>
      </c>
      <c r="M222" s="6">
        <f t="shared" si="37"/>
        <v>26.975476839237057</v>
      </c>
      <c r="N222" s="6">
        <f t="shared" si="38"/>
        <v>3.8147138964577656</v>
      </c>
    </row>
    <row r="223" spans="1:14" x14ac:dyDescent="0.2">
      <c r="A223" s="42" t="s">
        <v>5</v>
      </c>
      <c r="B223" s="3">
        <f t="shared" si="32"/>
        <v>367</v>
      </c>
      <c r="C223" s="3">
        <v>352</v>
      </c>
      <c r="D223" s="3"/>
      <c r="E223" s="3">
        <f t="shared" si="33"/>
        <v>15</v>
      </c>
      <c r="F223" s="3">
        <v>14</v>
      </c>
      <c r="G223" s="3">
        <v>1</v>
      </c>
      <c r="H223" s="3"/>
      <c r="I223" s="6">
        <f t="shared" si="34"/>
        <v>100</v>
      </c>
      <c r="J223" s="6">
        <f t="shared" si="35"/>
        <v>95.912806539509532</v>
      </c>
      <c r="K223" s="6"/>
      <c r="L223" s="6">
        <f t="shared" si="36"/>
        <v>4.0871934604904627</v>
      </c>
      <c r="M223" s="6">
        <f t="shared" si="37"/>
        <v>3.8147138964577656</v>
      </c>
      <c r="N223" s="6">
        <f t="shared" si="38"/>
        <v>0.27247956403269752</v>
      </c>
    </row>
    <row r="224" spans="1:14" x14ac:dyDescent="0.2">
      <c r="A224" s="42" t="s">
        <v>4</v>
      </c>
      <c r="B224" s="3">
        <f t="shared" si="32"/>
        <v>367</v>
      </c>
      <c r="C224" s="3">
        <v>317</v>
      </c>
      <c r="D224" s="3"/>
      <c r="E224" s="3">
        <f t="shared" si="33"/>
        <v>50</v>
      </c>
      <c r="F224" s="3">
        <v>49</v>
      </c>
      <c r="G224" s="3">
        <v>1</v>
      </c>
      <c r="H224" s="3"/>
      <c r="I224" s="6">
        <f t="shared" si="34"/>
        <v>100</v>
      </c>
      <c r="J224" s="6">
        <f t="shared" si="35"/>
        <v>86.376021798365116</v>
      </c>
      <c r="K224" s="6"/>
      <c r="L224" s="6">
        <f t="shared" si="36"/>
        <v>13.623978201634877</v>
      </c>
      <c r="M224" s="6">
        <f t="shared" si="37"/>
        <v>13.35149863760218</v>
      </c>
      <c r="N224" s="6">
        <f t="shared" si="38"/>
        <v>0.27247956403269752</v>
      </c>
    </row>
    <row r="225" spans="1:14" x14ac:dyDescent="0.2">
      <c r="A225" s="42" t="s">
        <v>2</v>
      </c>
      <c r="B225" s="3">
        <f t="shared" si="32"/>
        <v>367</v>
      </c>
      <c r="C225" s="3">
        <v>120</v>
      </c>
      <c r="D225" s="3"/>
      <c r="E225" s="3">
        <f t="shared" si="33"/>
        <v>247</v>
      </c>
      <c r="F225" s="3">
        <v>208</v>
      </c>
      <c r="G225" s="3">
        <v>39</v>
      </c>
      <c r="H225" s="3"/>
      <c r="I225" s="6">
        <f t="shared" si="34"/>
        <v>100</v>
      </c>
      <c r="J225" s="6">
        <f t="shared" si="35"/>
        <v>32.697547683923709</v>
      </c>
      <c r="K225" s="6"/>
      <c r="L225" s="6">
        <f t="shared" si="36"/>
        <v>67.302452316076298</v>
      </c>
      <c r="M225" s="6">
        <f t="shared" si="37"/>
        <v>56.675749318801095</v>
      </c>
      <c r="N225" s="6">
        <f t="shared" si="38"/>
        <v>10.626702997275205</v>
      </c>
    </row>
    <row r="226" spans="1:14" x14ac:dyDescent="0.2">
      <c r="A226" s="42" t="s">
        <v>1</v>
      </c>
      <c r="B226" s="3">
        <f t="shared" si="32"/>
        <v>367</v>
      </c>
      <c r="C226" s="3">
        <v>66</v>
      </c>
      <c r="D226" s="3"/>
      <c r="E226" s="3">
        <f t="shared" si="33"/>
        <v>301</v>
      </c>
      <c r="F226" s="3">
        <v>213</v>
      </c>
      <c r="G226" s="3">
        <v>88</v>
      </c>
      <c r="H226" s="3"/>
      <c r="I226" s="6">
        <f t="shared" si="34"/>
        <v>100</v>
      </c>
      <c r="J226" s="6">
        <f t="shared" si="35"/>
        <v>17.983651226158038</v>
      </c>
      <c r="K226" s="6"/>
      <c r="L226" s="6">
        <f t="shared" si="36"/>
        <v>82.016348773841969</v>
      </c>
      <c r="M226" s="6">
        <f t="shared" si="37"/>
        <v>58.038147138964582</v>
      </c>
      <c r="N226" s="6">
        <f t="shared" si="38"/>
        <v>23.978201634877383</v>
      </c>
    </row>
    <row r="227" spans="1:14" x14ac:dyDescent="0.2">
      <c r="A227" s="42" t="s">
        <v>0</v>
      </c>
      <c r="B227" s="3">
        <f t="shared" si="32"/>
        <v>367</v>
      </c>
      <c r="C227" s="3">
        <v>347</v>
      </c>
      <c r="D227" s="3"/>
      <c r="E227" s="3">
        <f t="shared" si="33"/>
        <v>20</v>
      </c>
      <c r="F227" s="3">
        <v>20</v>
      </c>
      <c r="G227" s="3">
        <v>0</v>
      </c>
      <c r="H227" s="3"/>
      <c r="I227" s="6">
        <f t="shared" si="34"/>
        <v>100</v>
      </c>
      <c r="J227" s="6">
        <f t="shared" si="35"/>
        <v>94.550408719346052</v>
      </c>
      <c r="K227" s="6"/>
      <c r="L227" s="6">
        <f t="shared" si="36"/>
        <v>5.4495912806539506</v>
      </c>
      <c r="M227" s="6">
        <f t="shared" si="37"/>
        <v>5.4495912806539506</v>
      </c>
      <c r="N227" s="6">
        <f t="shared" si="38"/>
        <v>0</v>
      </c>
    </row>
    <row r="228" spans="1:14" x14ac:dyDescent="0.2">
      <c r="B228" s="3"/>
      <c r="C228" s="3"/>
      <c r="D228" s="3"/>
      <c r="E228" s="3"/>
      <c r="F228" s="3"/>
      <c r="G228" s="3"/>
      <c r="H228" s="3"/>
      <c r="I228" s="6"/>
      <c r="J228" s="6"/>
      <c r="K228" s="6"/>
      <c r="L228" s="6"/>
      <c r="M228" s="6"/>
      <c r="N228" s="6"/>
    </row>
    <row r="229" spans="1:14" x14ac:dyDescent="0.2">
      <c r="A229" s="45" t="s">
        <v>89</v>
      </c>
      <c r="B229" s="3"/>
      <c r="C229" s="3"/>
      <c r="D229" s="3"/>
      <c r="E229" s="3"/>
      <c r="F229" s="3"/>
      <c r="G229" s="3"/>
      <c r="H229" s="3"/>
      <c r="I229" s="6"/>
      <c r="J229" s="6"/>
      <c r="K229" s="6"/>
      <c r="L229" s="6"/>
      <c r="M229" s="6"/>
      <c r="N229" s="6"/>
    </row>
    <row r="230" spans="1:14" x14ac:dyDescent="0.2">
      <c r="A230" s="42" t="s">
        <v>8</v>
      </c>
      <c r="B230" s="3">
        <f t="shared" si="32"/>
        <v>496</v>
      </c>
      <c r="C230" s="3">
        <v>67</v>
      </c>
      <c r="D230" s="3"/>
      <c r="E230" s="3">
        <f t="shared" si="33"/>
        <v>429</v>
      </c>
      <c r="F230" s="3">
        <v>320</v>
      </c>
      <c r="G230" s="3">
        <v>109</v>
      </c>
      <c r="H230" s="3"/>
      <c r="I230" s="6">
        <f t="shared" si="34"/>
        <v>100</v>
      </c>
      <c r="J230" s="6">
        <f t="shared" si="35"/>
        <v>13.508064516129032</v>
      </c>
      <c r="K230" s="6"/>
      <c r="L230" s="6">
        <f t="shared" si="36"/>
        <v>86.491935483870975</v>
      </c>
      <c r="M230" s="6">
        <f t="shared" si="37"/>
        <v>64.516129032258064</v>
      </c>
      <c r="N230" s="6">
        <f t="shared" si="38"/>
        <v>21.975806451612904</v>
      </c>
    </row>
    <row r="231" spans="1:14" x14ac:dyDescent="0.2">
      <c r="A231" s="42" t="s">
        <v>7</v>
      </c>
      <c r="B231" s="3">
        <f t="shared" si="32"/>
        <v>496</v>
      </c>
      <c r="C231" s="3">
        <v>2</v>
      </c>
      <c r="D231" s="3"/>
      <c r="E231" s="3">
        <f t="shared" si="33"/>
        <v>494</v>
      </c>
      <c r="F231" s="3">
        <v>148</v>
      </c>
      <c r="G231" s="3">
        <v>346</v>
      </c>
      <c r="H231" s="3"/>
      <c r="I231" s="6">
        <f t="shared" si="34"/>
        <v>100.00000000000001</v>
      </c>
      <c r="J231" s="6">
        <f t="shared" si="35"/>
        <v>0.40322580645161288</v>
      </c>
      <c r="K231" s="6"/>
      <c r="L231" s="6">
        <f t="shared" si="36"/>
        <v>99.596774193548399</v>
      </c>
      <c r="M231" s="6">
        <f t="shared" si="37"/>
        <v>29.838709677419356</v>
      </c>
      <c r="N231" s="6">
        <f t="shared" si="38"/>
        <v>69.758064516129039</v>
      </c>
    </row>
    <row r="232" spans="1:14" x14ac:dyDescent="0.2">
      <c r="A232" s="42" t="s">
        <v>6</v>
      </c>
      <c r="B232" s="3">
        <f t="shared" si="32"/>
        <v>496</v>
      </c>
      <c r="C232" s="3">
        <v>175</v>
      </c>
      <c r="D232" s="3"/>
      <c r="E232" s="3">
        <f t="shared" si="33"/>
        <v>321</v>
      </c>
      <c r="F232" s="3">
        <v>293</v>
      </c>
      <c r="G232" s="3">
        <v>28</v>
      </c>
      <c r="H232" s="3"/>
      <c r="I232" s="6">
        <f t="shared" si="34"/>
        <v>100</v>
      </c>
      <c r="J232" s="6">
        <f t="shared" si="35"/>
        <v>35.282258064516128</v>
      </c>
      <c r="K232" s="6"/>
      <c r="L232" s="6">
        <f t="shared" si="36"/>
        <v>64.717741935483872</v>
      </c>
      <c r="M232" s="6">
        <f t="shared" si="37"/>
        <v>59.072580645161288</v>
      </c>
      <c r="N232" s="6">
        <f t="shared" si="38"/>
        <v>5.6451612903225801</v>
      </c>
    </row>
    <row r="233" spans="1:14" x14ac:dyDescent="0.2">
      <c r="A233" s="42" t="s">
        <v>5</v>
      </c>
      <c r="B233" s="3">
        <f t="shared" si="32"/>
        <v>496</v>
      </c>
      <c r="C233" s="3">
        <v>352</v>
      </c>
      <c r="D233" s="3"/>
      <c r="E233" s="3">
        <f t="shared" si="33"/>
        <v>144</v>
      </c>
      <c r="F233" s="3">
        <v>134</v>
      </c>
      <c r="G233" s="3">
        <v>10</v>
      </c>
      <c r="H233" s="3"/>
      <c r="I233" s="6">
        <f t="shared" si="34"/>
        <v>100</v>
      </c>
      <c r="J233" s="6">
        <f t="shared" si="35"/>
        <v>70.967741935483872</v>
      </c>
      <c r="K233" s="6"/>
      <c r="L233" s="6">
        <f t="shared" si="36"/>
        <v>29.032258064516128</v>
      </c>
      <c r="M233" s="6">
        <f t="shared" si="37"/>
        <v>27.016129032258064</v>
      </c>
      <c r="N233" s="6">
        <f t="shared" si="38"/>
        <v>2.0161290322580645</v>
      </c>
    </row>
    <row r="234" spans="1:14" x14ac:dyDescent="0.2">
      <c r="A234" s="42" t="s">
        <v>4</v>
      </c>
      <c r="B234" s="3">
        <f t="shared" si="32"/>
        <v>496</v>
      </c>
      <c r="C234" s="3">
        <v>194</v>
      </c>
      <c r="D234" s="3"/>
      <c r="E234" s="3">
        <f t="shared" si="33"/>
        <v>302</v>
      </c>
      <c r="F234" s="3">
        <v>288</v>
      </c>
      <c r="G234" s="3">
        <v>14</v>
      </c>
      <c r="H234" s="3"/>
      <c r="I234" s="6">
        <f t="shared" si="34"/>
        <v>100</v>
      </c>
      <c r="J234" s="6">
        <f t="shared" si="35"/>
        <v>39.112903225806448</v>
      </c>
      <c r="K234" s="6"/>
      <c r="L234" s="6">
        <f t="shared" si="36"/>
        <v>60.887096774193552</v>
      </c>
      <c r="M234" s="6">
        <f t="shared" si="37"/>
        <v>58.064516129032263</v>
      </c>
      <c r="N234" s="6">
        <f t="shared" si="38"/>
        <v>2.82258064516129</v>
      </c>
    </row>
    <row r="235" spans="1:14" x14ac:dyDescent="0.2">
      <c r="A235" s="42" t="s">
        <v>2</v>
      </c>
      <c r="B235" s="3">
        <f t="shared" si="32"/>
        <v>496</v>
      </c>
      <c r="C235" s="3">
        <v>101</v>
      </c>
      <c r="D235" s="3"/>
      <c r="E235" s="3">
        <f t="shared" si="33"/>
        <v>395</v>
      </c>
      <c r="F235" s="3">
        <v>273</v>
      </c>
      <c r="G235" s="3">
        <v>122</v>
      </c>
      <c r="H235" s="3"/>
      <c r="I235" s="6">
        <f t="shared" si="34"/>
        <v>100</v>
      </c>
      <c r="J235" s="6">
        <f t="shared" si="35"/>
        <v>20.362903225806452</v>
      </c>
      <c r="K235" s="6"/>
      <c r="L235" s="6">
        <f t="shared" si="36"/>
        <v>79.637096774193552</v>
      </c>
      <c r="M235" s="6">
        <f t="shared" si="37"/>
        <v>55.04032258064516</v>
      </c>
      <c r="N235" s="6">
        <f t="shared" si="38"/>
        <v>24.596774193548388</v>
      </c>
    </row>
    <row r="236" spans="1:14" x14ac:dyDescent="0.2">
      <c r="A236" s="42" t="s">
        <v>1</v>
      </c>
      <c r="B236" s="3">
        <f t="shared" si="32"/>
        <v>496</v>
      </c>
      <c r="C236" s="3">
        <v>124</v>
      </c>
      <c r="D236" s="3"/>
      <c r="E236" s="3">
        <f t="shared" si="33"/>
        <v>372</v>
      </c>
      <c r="F236" s="3">
        <v>314</v>
      </c>
      <c r="G236" s="3">
        <v>58</v>
      </c>
      <c r="H236" s="3"/>
      <c r="I236" s="6">
        <f t="shared" si="34"/>
        <v>100</v>
      </c>
      <c r="J236" s="6">
        <f t="shared" si="35"/>
        <v>25</v>
      </c>
      <c r="K236" s="6"/>
      <c r="L236" s="6">
        <f t="shared" si="36"/>
        <v>75</v>
      </c>
      <c r="M236" s="6">
        <f t="shared" si="37"/>
        <v>63.306451612903224</v>
      </c>
      <c r="N236" s="6">
        <f t="shared" si="38"/>
        <v>11.693548387096774</v>
      </c>
    </row>
    <row r="237" spans="1:14" x14ac:dyDescent="0.2">
      <c r="A237" s="42" t="s">
        <v>0</v>
      </c>
      <c r="B237" s="3">
        <f t="shared" si="32"/>
        <v>496</v>
      </c>
      <c r="C237" s="3">
        <v>486</v>
      </c>
      <c r="D237" s="3"/>
      <c r="E237" s="3">
        <f t="shared" si="33"/>
        <v>10</v>
      </c>
      <c r="F237" s="3">
        <v>9</v>
      </c>
      <c r="G237" s="3">
        <v>1</v>
      </c>
      <c r="H237" s="3"/>
      <c r="I237" s="6">
        <f t="shared" si="34"/>
        <v>100</v>
      </c>
      <c r="J237" s="6">
        <f t="shared" si="35"/>
        <v>97.983870967741936</v>
      </c>
      <c r="K237" s="6"/>
      <c r="L237" s="6">
        <f t="shared" si="36"/>
        <v>2.0161290322580645</v>
      </c>
      <c r="M237" s="6">
        <f t="shared" si="37"/>
        <v>1.8145161290322582</v>
      </c>
      <c r="N237" s="6">
        <f t="shared" si="38"/>
        <v>0.20161290322580644</v>
      </c>
    </row>
    <row r="238" spans="1:14" x14ac:dyDescent="0.2">
      <c r="B238" s="3"/>
      <c r="C238" s="3"/>
      <c r="D238" s="3"/>
      <c r="E238" s="3"/>
      <c r="F238" s="3"/>
      <c r="G238" s="3"/>
      <c r="H238" s="3"/>
      <c r="I238" s="6"/>
      <c r="J238" s="6"/>
      <c r="K238" s="6"/>
      <c r="L238" s="6"/>
      <c r="M238" s="6"/>
      <c r="N238" s="6"/>
    </row>
    <row r="239" spans="1:14" x14ac:dyDescent="0.2">
      <c r="A239" s="45" t="s">
        <v>90</v>
      </c>
      <c r="B239" s="3"/>
      <c r="C239" s="3"/>
      <c r="D239" s="3"/>
      <c r="E239" s="3"/>
      <c r="F239" s="3"/>
      <c r="G239" s="3"/>
      <c r="H239" s="3"/>
      <c r="I239" s="6"/>
      <c r="J239" s="6"/>
      <c r="K239" s="6"/>
      <c r="L239" s="6"/>
      <c r="M239" s="6"/>
      <c r="N239" s="6"/>
    </row>
    <row r="240" spans="1:14" x14ac:dyDescent="0.2">
      <c r="A240" s="42" t="s">
        <v>8</v>
      </c>
      <c r="B240" s="3">
        <f t="shared" si="32"/>
        <v>356</v>
      </c>
      <c r="C240" s="3">
        <v>38</v>
      </c>
      <c r="D240" s="3"/>
      <c r="E240" s="3">
        <f t="shared" si="33"/>
        <v>318</v>
      </c>
      <c r="F240" s="3">
        <v>309</v>
      </c>
      <c r="G240" s="3">
        <v>9</v>
      </c>
      <c r="H240" s="3"/>
      <c r="I240" s="6">
        <f t="shared" si="34"/>
        <v>100</v>
      </c>
      <c r="J240" s="6">
        <f t="shared" si="35"/>
        <v>10.674157303370785</v>
      </c>
      <c r="K240" s="6"/>
      <c r="L240" s="6">
        <f t="shared" si="36"/>
        <v>89.325842696629209</v>
      </c>
      <c r="M240" s="6">
        <f t="shared" si="37"/>
        <v>86.797752808988761</v>
      </c>
      <c r="N240" s="6">
        <f t="shared" si="38"/>
        <v>2.5280898876404492</v>
      </c>
    </row>
    <row r="241" spans="1:14" x14ac:dyDescent="0.2">
      <c r="A241" s="42" t="s">
        <v>7</v>
      </c>
      <c r="B241" s="3">
        <f t="shared" si="32"/>
        <v>356</v>
      </c>
      <c r="C241" s="3">
        <v>6</v>
      </c>
      <c r="D241" s="3"/>
      <c r="E241" s="3">
        <f t="shared" si="33"/>
        <v>350</v>
      </c>
      <c r="F241" s="3">
        <v>143</v>
      </c>
      <c r="G241" s="3">
        <v>207</v>
      </c>
      <c r="H241" s="3"/>
      <c r="I241" s="6">
        <f t="shared" si="34"/>
        <v>100.00000000000001</v>
      </c>
      <c r="J241" s="6">
        <f t="shared" si="35"/>
        <v>1.6853932584269662</v>
      </c>
      <c r="K241" s="6"/>
      <c r="L241" s="6">
        <f t="shared" si="36"/>
        <v>98.314606741573044</v>
      </c>
      <c r="M241" s="6">
        <f t="shared" si="37"/>
        <v>40.168539325842694</v>
      </c>
      <c r="N241" s="6">
        <f t="shared" si="38"/>
        <v>58.146067415730343</v>
      </c>
    </row>
    <row r="242" spans="1:14" x14ac:dyDescent="0.2">
      <c r="A242" s="42" t="s">
        <v>6</v>
      </c>
      <c r="B242" s="3">
        <f t="shared" si="32"/>
        <v>356</v>
      </c>
      <c r="C242" s="3">
        <v>186</v>
      </c>
      <c r="D242" s="3"/>
      <c r="E242" s="3">
        <f t="shared" si="33"/>
        <v>170</v>
      </c>
      <c r="F242" s="3">
        <v>155</v>
      </c>
      <c r="G242" s="3">
        <v>15</v>
      </c>
      <c r="H242" s="3"/>
      <c r="I242" s="6">
        <f t="shared" si="34"/>
        <v>100</v>
      </c>
      <c r="J242" s="6">
        <f t="shared" si="35"/>
        <v>52.247191011235962</v>
      </c>
      <c r="K242" s="6"/>
      <c r="L242" s="6">
        <f t="shared" si="36"/>
        <v>47.752808988764045</v>
      </c>
      <c r="M242" s="6">
        <f t="shared" si="37"/>
        <v>43.539325842696627</v>
      </c>
      <c r="N242" s="6">
        <f t="shared" si="38"/>
        <v>4.213483146067416</v>
      </c>
    </row>
    <row r="243" spans="1:14" x14ac:dyDescent="0.2">
      <c r="A243" s="42" t="s">
        <v>5</v>
      </c>
      <c r="B243" s="3">
        <f t="shared" si="32"/>
        <v>356</v>
      </c>
      <c r="C243" s="3">
        <v>341</v>
      </c>
      <c r="D243" s="3"/>
      <c r="E243" s="3">
        <f t="shared" si="33"/>
        <v>15</v>
      </c>
      <c r="F243" s="3">
        <v>15</v>
      </c>
      <c r="G243" s="3">
        <v>0</v>
      </c>
      <c r="H243" s="3"/>
      <c r="I243" s="6">
        <f t="shared" si="34"/>
        <v>100</v>
      </c>
      <c r="J243" s="6">
        <f t="shared" si="35"/>
        <v>95.786516853932582</v>
      </c>
      <c r="K243" s="6"/>
      <c r="L243" s="6">
        <f t="shared" si="36"/>
        <v>4.213483146067416</v>
      </c>
      <c r="M243" s="6">
        <f t="shared" si="37"/>
        <v>4.213483146067416</v>
      </c>
      <c r="N243" s="6">
        <f t="shared" si="38"/>
        <v>0</v>
      </c>
    </row>
    <row r="244" spans="1:14" x14ac:dyDescent="0.2">
      <c r="A244" s="42" t="s">
        <v>4</v>
      </c>
      <c r="B244" s="3">
        <f t="shared" si="32"/>
        <v>356</v>
      </c>
      <c r="C244" s="3">
        <v>229</v>
      </c>
      <c r="D244" s="3"/>
      <c r="E244" s="3">
        <f t="shared" si="33"/>
        <v>127</v>
      </c>
      <c r="F244" s="3">
        <v>125</v>
      </c>
      <c r="G244" s="3">
        <v>2</v>
      </c>
      <c r="H244" s="3"/>
      <c r="I244" s="6">
        <f t="shared" si="34"/>
        <v>100</v>
      </c>
      <c r="J244" s="6">
        <f t="shared" si="35"/>
        <v>64.325842696629209</v>
      </c>
      <c r="K244" s="6"/>
      <c r="L244" s="6">
        <f t="shared" si="36"/>
        <v>35.674157303370791</v>
      </c>
      <c r="M244" s="6">
        <f t="shared" si="37"/>
        <v>35.112359550561798</v>
      </c>
      <c r="N244" s="6">
        <f t="shared" si="38"/>
        <v>0.5617977528089888</v>
      </c>
    </row>
    <row r="245" spans="1:14" x14ac:dyDescent="0.2">
      <c r="A245" s="42" t="s">
        <v>2</v>
      </c>
      <c r="B245" s="3">
        <f t="shared" si="32"/>
        <v>356</v>
      </c>
      <c r="C245" s="3">
        <v>134</v>
      </c>
      <c r="D245" s="3"/>
      <c r="E245" s="3">
        <f t="shared" si="33"/>
        <v>222</v>
      </c>
      <c r="F245" s="3">
        <v>197</v>
      </c>
      <c r="G245" s="3">
        <v>25</v>
      </c>
      <c r="H245" s="3"/>
      <c r="I245" s="6">
        <f t="shared" si="34"/>
        <v>100</v>
      </c>
      <c r="J245" s="6">
        <f t="shared" si="35"/>
        <v>37.640449438202246</v>
      </c>
      <c r="K245" s="6"/>
      <c r="L245" s="6">
        <f t="shared" si="36"/>
        <v>62.359550561797747</v>
      </c>
      <c r="M245" s="6">
        <f t="shared" si="37"/>
        <v>55.337078651685388</v>
      </c>
      <c r="N245" s="6">
        <f t="shared" si="38"/>
        <v>7.02247191011236</v>
      </c>
    </row>
    <row r="246" spans="1:14" x14ac:dyDescent="0.2">
      <c r="A246" s="42" t="s">
        <v>1</v>
      </c>
      <c r="B246" s="3">
        <f t="shared" si="32"/>
        <v>356</v>
      </c>
      <c r="C246" s="3">
        <v>74</v>
      </c>
      <c r="D246" s="3"/>
      <c r="E246" s="3">
        <f t="shared" si="33"/>
        <v>282</v>
      </c>
      <c r="F246" s="3">
        <v>241</v>
      </c>
      <c r="G246" s="3">
        <v>41</v>
      </c>
      <c r="H246" s="3"/>
      <c r="I246" s="6">
        <f t="shared" si="34"/>
        <v>100</v>
      </c>
      <c r="J246" s="6">
        <f t="shared" si="35"/>
        <v>20.786516853932586</v>
      </c>
      <c r="K246" s="6"/>
      <c r="L246" s="6">
        <f t="shared" si="36"/>
        <v>79.213483146067418</v>
      </c>
      <c r="M246" s="6">
        <f t="shared" si="37"/>
        <v>67.696629213483149</v>
      </c>
      <c r="N246" s="6">
        <f t="shared" si="38"/>
        <v>11.51685393258427</v>
      </c>
    </row>
    <row r="247" spans="1:14" x14ac:dyDescent="0.2">
      <c r="A247" s="42" t="s">
        <v>0</v>
      </c>
      <c r="B247" s="3">
        <f t="shared" si="32"/>
        <v>356</v>
      </c>
      <c r="C247" s="3">
        <v>331</v>
      </c>
      <c r="D247" s="3"/>
      <c r="E247" s="3">
        <f t="shared" si="33"/>
        <v>25</v>
      </c>
      <c r="F247" s="3">
        <v>25</v>
      </c>
      <c r="G247" s="3">
        <v>0</v>
      </c>
      <c r="H247" s="3"/>
      <c r="I247" s="6">
        <f t="shared" si="34"/>
        <v>100</v>
      </c>
      <c r="J247" s="6">
        <f t="shared" si="35"/>
        <v>92.977528089887642</v>
      </c>
      <c r="K247" s="6"/>
      <c r="L247" s="6">
        <f t="shared" si="36"/>
        <v>7.02247191011236</v>
      </c>
      <c r="M247" s="6">
        <f t="shared" si="37"/>
        <v>7.02247191011236</v>
      </c>
      <c r="N247" s="6">
        <f t="shared" si="38"/>
        <v>0</v>
      </c>
    </row>
    <row r="248" spans="1:14" x14ac:dyDescent="0.2">
      <c r="B248" s="3"/>
      <c r="C248" s="3"/>
      <c r="D248" s="3"/>
      <c r="E248" s="3"/>
      <c r="F248" s="3"/>
      <c r="G248" s="3"/>
      <c r="H248" s="3"/>
      <c r="I248" s="6"/>
      <c r="J248" s="6"/>
      <c r="K248" s="6"/>
      <c r="L248" s="6"/>
      <c r="M248" s="6"/>
      <c r="N248" s="6"/>
    </row>
    <row r="249" spans="1:14" x14ac:dyDescent="0.2">
      <c r="A249" s="45" t="s">
        <v>91</v>
      </c>
      <c r="B249" s="3"/>
      <c r="C249" s="3"/>
      <c r="D249" s="3"/>
      <c r="E249" s="3"/>
      <c r="F249" s="3"/>
      <c r="G249" s="3"/>
      <c r="H249" s="3"/>
      <c r="I249" s="6"/>
      <c r="J249" s="6"/>
      <c r="K249" s="6"/>
      <c r="L249" s="6"/>
      <c r="M249" s="6"/>
      <c r="N249" s="6"/>
    </row>
    <row r="250" spans="1:14" x14ac:dyDescent="0.2">
      <c r="A250" s="42" t="s">
        <v>8</v>
      </c>
      <c r="B250" s="3">
        <f t="shared" si="32"/>
        <v>449</v>
      </c>
      <c r="C250" s="3">
        <v>84</v>
      </c>
      <c r="D250" s="3"/>
      <c r="E250" s="3">
        <f t="shared" si="33"/>
        <v>365</v>
      </c>
      <c r="F250" s="3">
        <v>354</v>
      </c>
      <c r="G250" s="3">
        <v>11</v>
      </c>
      <c r="H250" s="3"/>
      <c r="I250" s="6">
        <f t="shared" si="34"/>
        <v>100</v>
      </c>
      <c r="J250" s="6">
        <f t="shared" si="35"/>
        <v>18.70824053452116</v>
      </c>
      <c r="K250" s="6"/>
      <c r="L250" s="6">
        <f t="shared" si="36"/>
        <v>81.291759465478833</v>
      </c>
      <c r="M250" s="6">
        <f t="shared" si="37"/>
        <v>78.841870824053444</v>
      </c>
      <c r="N250" s="6">
        <f t="shared" si="38"/>
        <v>2.4498886414253898</v>
      </c>
    </row>
    <row r="251" spans="1:14" x14ac:dyDescent="0.2">
      <c r="A251" s="42" t="s">
        <v>7</v>
      </c>
      <c r="B251" s="3">
        <f t="shared" si="32"/>
        <v>449</v>
      </c>
      <c r="C251" s="3">
        <v>4</v>
      </c>
      <c r="D251" s="3"/>
      <c r="E251" s="3">
        <f t="shared" si="33"/>
        <v>445</v>
      </c>
      <c r="F251" s="3">
        <v>325</v>
      </c>
      <c r="G251" s="3">
        <v>120</v>
      </c>
      <c r="H251" s="3"/>
      <c r="I251" s="6">
        <f t="shared" si="34"/>
        <v>100.00000000000001</v>
      </c>
      <c r="J251" s="6">
        <f t="shared" si="35"/>
        <v>0.89086859688195985</v>
      </c>
      <c r="K251" s="6"/>
      <c r="L251" s="6">
        <f t="shared" si="36"/>
        <v>99.109131403118056</v>
      </c>
      <c r="M251" s="6">
        <f t="shared" si="37"/>
        <v>72.38307349665925</v>
      </c>
      <c r="N251" s="6">
        <f t="shared" si="38"/>
        <v>26.726057906458799</v>
      </c>
    </row>
    <row r="252" spans="1:14" x14ac:dyDescent="0.2">
      <c r="A252" s="42" t="s">
        <v>6</v>
      </c>
      <c r="B252" s="3">
        <f t="shared" si="32"/>
        <v>449</v>
      </c>
      <c r="C252" s="3">
        <v>164</v>
      </c>
      <c r="D252" s="3"/>
      <c r="E252" s="3">
        <f t="shared" si="33"/>
        <v>285</v>
      </c>
      <c r="F252" s="3">
        <v>278</v>
      </c>
      <c r="G252" s="3">
        <v>7</v>
      </c>
      <c r="H252" s="3"/>
      <c r="I252" s="6">
        <f t="shared" si="34"/>
        <v>100</v>
      </c>
      <c r="J252" s="6">
        <f t="shared" si="35"/>
        <v>36.525612472160354</v>
      </c>
      <c r="K252" s="6"/>
      <c r="L252" s="6">
        <f t="shared" si="36"/>
        <v>63.474387527839646</v>
      </c>
      <c r="M252" s="6">
        <f t="shared" si="37"/>
        <v>61.915367483296215</v>
      </c>
      <c r="N252" s="6">
        <f t="shared" si="38"/>
        <v>1.5590200445434299</v>
      </c>
    </row>
    <row r="253" spans="1:14" x14ac:dyDescent="0.2">
      <c r="A253" s="42" t="s">
        <v>5</v>
      </c>
      <c r="B253" s="3">
        <f t="shared" si="32"/>
        <v>449</v>
      </c>
      <c r="C253" s="3">
        <v>364</v>
      </c>
      <c r="D253" s="3"/>
      <c r="E253" s="3">
        <f t="shared" si="33"/>
        <v>85</v>
      </c>
      <c r="F253" s="3">
        <v>85</v>
      </c>
      <c r="G253" s="3">
        <v>0</v>
      </c>
      <c r="H253" s="3"/>
      <c r="I253" s="6">
        <f t="shared" si="34"/>
        <v>100.00000000000001</v>
      </c>
      <c r="J253" s="6">
        <f t="shared" si="35"/>
        <v>81.069042316258361</v>
      </c>
      <c r="K253" s="6"/>
      <c r="L253" s="6">
        <f t="shared" si="36"/>
        <v>18.930957683741649</v>
      </c>
      <c r="M253" s="6">
        <f t="shared" si="37"/>
        <v>18.930957683741649</v>
      </c>
      <c r="N253" s="6">
        <f t="shared" si="38"/>
        <v>0</v>
      </c>
    </row>
    <row r="254" spans="1:14" x14ac:dyDescent="0.2">
      <c r="A254" s="42" t="s">
        <v>4</v>
      </c>
      <c r="B254" s="3">
        <f t="shared" si="32"/>
        <v>449</v>
      </c>
      <c r="C254" s="3">
        <v>140</v>
      </c>
      <c r="D254" s="3"/>
      <c r="E254" s="3">
        <f t="shared" si="33"/>
        <v>309</v>
      </c>
      <c r="F254" s="3">
        <v>306</v>
      </c>
      <c r="G254" s="3">
        <v>3</v>
      </c>
      <c r="H254" s="3"/>
      <c r="I254" s="6">
        <f t="shared" si="34"/>
        <v>100</v>
      </c>
      <c r="J254" s="6">
        <f t="shared" si="35"/>
        <v>31.180400890868597</v>
      </c>
      <c r="K254" s="6"/>
      <c r="L254" s="6">
        <f t="shared" si="36"/>
        <v>68.819599109131403</v>
      </c>
      <c r="M254" s="6">
        <f t="shared" si="37"/>
        <v>68.15144766146993</v>
      </c>
      <c r="N254" s="6">
        <f t="shared" si="38"/>
        <v>0.66815144766146994</v>
      </c>
    </row>
    <row r="255" spans="1:14" x14ac:dyDescent="0.2">
      <c r="A255" s="42" t="s">
        <v>2</v>
      </c>
      <c r="B255" s="3">
        <f t="shared" si="32"/>
        <v>449</v>
      </c>
      <c r="C255" s="3">
        <v>172</v>
      </c>
      <c r="D255" s="3"/>
      <c r="E255" s="3">
        <f t="shared" si="33"/>
        <v>277</v>
      </c>
      <c r="F255" s="3">
        <v>225</v>
      </c>
      <c r="G255" s="3">
        <v>52</v>
      </c>
      <c r="H255" s="3"/>
      <c r="I255" s="6">
        <f t="shared" si="34"/>
        <v>100</v>
      </c>
      <c r="J255" s="6">
        <f t="shared" si="35"/>
        <v>38.307349665924278</v>
      </c>
      <c r="K255" s="6"/>
      <c r="L255" s="6">
        <f t="shared" si="36"/>
        <v>61.692650334075722</v>
      </c>
      <c r="M255" s="6">
        <f t="shared" si="37"/>
        <v>50.111358574610243</v>
      </c>
      <c r="N255" s="6">
        <f t="shared" si="38"/>
        <v>11.581291759465479</v>
      </c>
    </row>
    <row r="256" spans="1:14" x14ac:dyDescent="0.2">
      <c r="A256" s="42" t="s">
        <v>1</v>
      </c>
      <c r="B256" s="3">
        <f t="shared" si="32"/>
        <v>449</v>
      </c>
      <c r="C256" s="3">
        <v>126</v>
      </c>
      <c r="D256" s="3"/>
      <c r="E256" s="3">
        <f t="shared" si="33"/>
        <v>323</v>
      </c>
      <c r="F256" s="3">
        <v>290</v>
      </c>
      <c r="G256" s="3">
        <v>33</v>
      </c>
      <c r="H256" s="3"/>
      <c r="I256" s="6">
        <f t="shared" si="34"/>
        <v>99.999999999999986</v>
      </c>
      <c r="J256" s="6">
        <f t="shared" si="35"/>
        <v>28.06236080178174</v>
      </c>
      <c r="K256" s="6"/>
      <c r="L256" s="6">
        <f t="shared" si="36"/>
        <v>71.93763919821825</v>
      </c>
      <c r="M256" s="6">
        <f t="shared" si="37"/>
        <v>64.587973273942083</v>
      </c>
      <c r="N256" s="6">
        <f t="shared" si="38"/>
        <v>7.3496659242761693</v>
      </c>
    </row>
    <row r="257" spans="1:14" x14ac:dyDescent="0.2">
      <c r="A257" s="42" t="s">
        <v>0</v>
      </c>
      <c r="B257" s="3">
        <f t="shared" si="32"/>
        <v>449</v>
      </c>
      <c r="C257" s="3">
        <v>366</v>
      </c>
      <c r="D257" s="3"/>
      <c r="E257" s="3">
        <f t="shared" si="33"/>
        <v>83</v>
      </c>
      <c r="F257" s="3">
        <v>83</v>
      </c>
      <c r="G257" s="3">
        <v>0</v>
      </c>
      <c r="H257" s="3"/>
      <c r="I257" s="6">
        <f t="shared" si="34"/>
        <v>100</v>
      </c>
      <c r="J257" s="6">
        <f t="shared" si="35"/>
        <v>81.514476614699333</v>
      </c>
      <c r="K257" s="6"/>
      <c r="L257" s="6">
        <f t="shared" si="36"/>
        <v>18.485523385300667</v>
      </c>
      <c r="M257" s="6">
        <f t="shared" si="37"/>
        <v>18.485523385300667</v>
      </c>
      <c r="N257" s="6">
        <f t="shared" si="38"/>
        <v>0</v>
      </c>
    </row>
    <row r="258" spans="1:14" x14ac:dyDescent="0.2">
      <c r="B258" s="3"/>
      <c r="C258" s="3"/>
      <c r="D258" s="3"/>
      <c r="E258" s="3"/>
      <c r="F258" s="3"/>
      <c r="G258" s="3"/>
      <c r="H258" s="3"/>
      <c r="I258" s="6"/>
      <c r="J258" s="6"/>
      <c r="K258" s="6"/>
      <c r="L258" s="6"/>
      <c r="M258" s="6"/>
      <c r="N258" s="6"/>
    </row>
    <row r="259" spans="1:14" x14ac:dyDescent="0.2">
      <c r="A259" s="45" t="s">
        <v>92</v>
      </c>
      <c r="B259" s="3"/>
      <c r="C259" s="3"/>
      <c r="D259" s="3"/>
      <c r="E259" s="3"/>
      <c r="F259" s="3"/>
      <c r="G259" s="3"/>
      <c r="H259" s="3"/>
      <c r="I259" s="6"/>
      <c r="J259" s="6"/>
      <c r="K259" s="6"/>
      <c r="L259" s="6"/>
      <c r="M259" s="6"/>
      <c r="N259" s="6"/>
    </row>
    <row r="260" spans="1:14" x14ac:dyDescent="0.2">
      <c r="A260" s="42" t="s">
        <v>8</v>
      </c>
      <c r="B260" s="3">
        <f t="shared" si="32"/>
        <v>508</v>
      </c>
      <c r="C260" s="3">
        <v>60</v>
      </c>
      <c r="D260" s="3"/>
      <c r="E260" s="3">
        <f t="shared" si="33"/>
        <v>448</v>
      </c>
      <c r="F260" s="3">
        <v>442</v>
      </c>
      <c r="G260" s="3">
        <v>6</v>
      </c>
      <c r="H260" s="3"/>
      <c r="I260" s="6">
        <f t="shared" si="34"/>
        <v>100</v>
      </c>
      <c r="J260" s="6">
        <f t="shared" si="35"/>
        <v>11.811023622047244</v>
      </c>
      <c r="K260" s="6"/>
      <c r="L260" s="6">
        <f t="shared" si="36"/>
        <v>88.188976377952756</v>
      </c>
      <c r="M260" s="6">
        <f t="shared" si="37"/>
        <v>87.00787401574803</v>
      </c>
      <c r="N260" s="6">
        <f t="shared" si="38"/>
        <v>1.1811023622047243</v>
      </c>
    </row>
    <row r="261" spans="1:14" x14ac:dyDescent="0.2">
      <c r="A261" s="42" t="s">
        <v>7</v>
      </c>
      <c r="B261" s="3">
        <f t="shared" si="32"/>
        <v>508</v>
      </c>
      <c r="C261" s="3">
        <v>11</v>
      </c>
      <c r="D261" s="3"/>
      <c r="E261" s="3">
        <f t="shared" si="33"/>
        <v>497</v>
      </c>
      <c r="F261" s="3">
        <v>452</v>
      </c>
      <c r="G261" s="3">
        <v>45</v>
      </c>
      <c r="H261" s="3"/>
      <c r="I261" s="6">
        <f t="shared" si="34"/>
        <v>100</v>
      </c>
      <c r="J261" s="6">
        <f t="shared" si="35"/>
        <v>2.1653543307086616</v>
      </c>
      <c r="K261" s="6"/>
      <c r="L261" s="6">
        <f t="shared" si="36"/>
        <v>97.834645669291334</v>
      </c>
      <c r="M261" s="6">
        <f t="shared" si="37"/>
        <v>88.976377952755897</v>
      </c>
      <c r="N261" s="6">
        <f t="shared" si="38"/>
        <v>8.8582677165354333</v>
      </c>
    </row>
    <row r="262" spans="1:14" x14ac:dyDescent="0.2">
      <c r="A262" s="42" t="s">
        <v>6</v>
      </c>
      <c r="B262" s="3">
        <f t="shared" si="32"/>
        <v>508</v>
      </c>
      <c r="C262" s="3">
        <v>323</v>
      </c>
      <c r="D262" s="3"/>
      <c r="E262" s="3">
        <f t="shared" si="33"/>
        <v>185</v>
      </c>
      <c r="F262" s="3">
        <v>184</v>
      </c>
      <c r="G262" s="3">
        <v>1</v>
      </c>
      <c r="H262" s="3"/>
      <c r="I262" s="6">
        <f t="shared" si="34"/>
        <v>100</v>
      </c>
      <c r="J262" s="6">
        <f t="shared" si="35"/>
        <v>63.582677165354326</v>
      </c>
      <c r="K262" s="6"/>
      <c r="L262" s="6">
        <f t="shared" si="36"/>
        <v>36.417322834645667</v>
      </c>
      <c r="M262" s="6">
        <f t="shared" si="37"/>
        <v>36.220472440944881</v>
      </c>
      <c r="N262" s="6">
        <f t="shared" si="38"/>
        <v>0.19685039370078738</v>
      </c>
    </row>
    <row r="263" spans="1:14" x14ac:dyDescent="0.2">
      <c r="A263" s="42" t="s">
        <v>5</v>
      </c>
      <c r="B263" s="3">
        <f t="shared" si="32"/>
        <v>508</v>
      </c>
      <c r="C263" s="3">
        <v>473</v>
      </c>
      <c r="D263" s="3"/>
      <c r="E263" s="3">
        <f t="shared" si="33"/>
        <v>35</v>
      </c>
      <c r="F263" s="3">
        <v>35</v>
      </c>
      <c r="G263" s="3">
        <v>0</v>
      </c>
      <c r="H263" s="3"/>
      <c r="I263" s="6">
        <f t="shared" si="34"/>
        <v>100</v>
      </c>
      <c r="J263" s="6">
        <f t="shared" si="35"/>
        <v>93.110236220472444</v>
      </c>
      <c r="K263" s="6"/>
      <c r="L263" s="6">
        <f t="shared" si="36"/>
        <v>6.8897637795275593</v>
      </c>
      <c r="M263" s="6">
        <f t="shared" si="37"/>
        <v>6.8897637795275593</v>
      </c>
      <c r="N263" s="6">
        <f t="shared" si="38"/>
        <v>0</v>
      </c>
    </row>
    <row r="264" spans="1:14" x14ac:dyDescent="0.2">
      <c r="A264" s="42" t="s">
        <v>4</v>
      </c>
      <c r="B264" s="3">
        <f t="shared" si="32"/>
        <v>508</v>
      </c>
      <c r="C264" s="3">
        <v>420</v>
      </c>
      <c r="D264" s="3"/>
      <c r="E264" s="3">
        <f t="shared" si="33"/>
        <v>88</v>
      </c>
      <c r="F264" s="3">
        <v>88</v>
      </c>
      <c r="G264" s="3">
        <v>0</v>
      </c>
      <c r="H264" s="3"/>
      <c r="I264" s="6">
        <f t="shared" si="34"/>
        <v>100</v>
      </c>
      <c r="J264" s="6">
        <f t="shared" si="35"/>
        <v>82.677165354330711</v>
      </c>
      <c r="K264" s="6"/>
      <c r="L264" s="6">
        <f t="shared" si="36"/>
        <v>17.322834645669293</v>
      </c>
      <c r="M264" s="6">
        <f t="shared" si="37"/>
        <v>17.322834645669293</v>
      </c>
      <c r="N264" s="6">
        <f t="shared" si="38"/>
        <v>0</v>
      </c>
    </row>
    <row r="265" spans="1:14" x14ac:dyDescent="0.2">
      <c r="A265" s="42" t="s">
        <v>2</v>
      </c>
      <c r="B265" s="3">
        <f t="shared" si="32"/>
        <v>508</v>
      </c>
      <c r="C265" s="3">
        <v>111</v>
      </c>
      <c r="D265" s="3"/>
      <c r="E265" s="3">
        <f t="shared" si="33"/>
        <v>397</v>
      </c>
      <c r="F265" s="3">
        <v>384</v>
      </c>
      <c r="G265" s="3">
        <v>13</v>
      </c>
      <c r="H265" s="3"/>
      <c r="I265" s="6">
        <f t="shared" si="34"/>
        <v>100</v>
      </c>
      <c r="J265" s="6">
        <f t="shared" si="35"/>
        <v>21.8503937007874</v>
      </c>
      <c r="K265" s="6"/>
      <c r="L265" s="6">
        <f t="shared" si="36"/>
        <v>78.149606299212593</v>
      </c>
      <c r="M265" s="6">
        <f t="shared" si="37"/>
        <v>75.590551181102356</v>
      </c>
      <c r="N265" s="6">
        <f t="shared" si="38"/>
        <v>2.5590551181102361</v>
      </c>
    </row>
    <row r="266" spans="1:14" x14ac:dyDescent="0.2">
      <c r="A266" s="42" t="s">
        <v>1</v>
      </c>
      <c r="B266" s="3">
        <f t="shared" si="32"/>
        <v>508</v>
      </c>
      <c r="C266" s="3">
        <v>81</v>
      </c>
      <c r="D266" s="3"/>
      <c r="E266" s="3">
        <f t="shared" si="33"/>
        <v>427</v>
      </c>
      <c r="F266" s="3">
        <v>408</v>
      </c>
      <c r="G266" s="3">
        <v>19</v>
      </c>
      <c r="H266" s="3"/>
      <c r="I266" s="6">
        <f t="shared" si="34"/>
        <v>100</v>
      </c>
      <c r="J266" s="6">
        <f t="shared" si="35"/>
        <v>15.94488188976378</v>
      </c>
      <c r="K266" s="6"/>
      <c r="L266" s="6">
        <f t="shared" si="36"/>
        <v>84.055118110236222</v>
      </c>
      <c r="M266" s="6">
        <f t="shared" si="37"/>
        <v>80.314960629921259</v>
      </c>
      <c r="N266" s="6">
        <f t="shared" si="38"/>
        <v>3.7401574803149611</v>
      </c>
    </row>
    <row r="267" spans="1:14" x14ac:dyDescent="0.2">
      <c r="A267" s="42" t="s">
        <v>0</v>
      </c>
      <c r="B267" s="3">
        <f t="shared" si="32"/>
        <v>508</v>
      </c>
      <c r="C267" s="3">
        <v>503</v>
      </c>
      <c r="D267" s="3"/>
      <c r="E267" s="3">
        <f t="shared" si="33"/>
        <v>5</v>
      </c>
      <c r="F267" s="3">
        <v>5</v>
      </c>
      <c r="G267" s="3">
        <v>0</v>
      </c>
      <c r="H267" s="3"/>
      <c r="I267" s="6">
        <f t="shared" si="34"/>
        <v>100</v>
      </c>
      <c r="J267" s="6">
        <f t="shared" si="35"/>
        <v>99.015748031496059</v>
      </c>
      <c r="K267" s="6"/>
      <c r="L267" s="6">
        <f t="shared" si="36"/>
        <v>0.98425196850393704</v>
      </c>
      <c r="M267" s="6">
        <f t="shared" si="37"/>
        <v>0.98425196850393704</v>
      </c>
      <c r="N267" s="6">
        <f t="shared" si="38"/>
        <v>0</v>
      </c>
    </row>
    <row r="268" spans="1:14" x14ac:dyDescent="0.2">
      <c r="B268" s="3"/>
      <c r="C268" s="3"/>
      <c r="D268" s="3"/>
      <c r="E268" s="3"/>
      <c r="F268" s="3"/>
      <c r="G268" s="3"/>
      <c r="H268" s="3"/>
      <c r="I268" s="6"/>
      <c r="J268" s="6"/>
      <c r="K268" s="6"/>
      <c r="L268" s="6"/>
      <c r="M268" s="6"/>
      <c r="N268" s="6"/>
    </row>
    <row r="269" spans="1:14" x14ac:dyDescent="0.2">
      <c r="A269" s="45" t="s">
        <v>93</v>
      </c>
      <c r="B269" s="3"/>
      <c r="C269" s="3"/>
      <c r="D269" s="3"/>
      <c r="E269" s="3"/>
      <c r="F269" s="3"/>
      <c r="G269" s="3"/>
      <c r="H269" s="3"/>
      <c r="I269" s="6"/>
      <c r="J269" s="6"/>
      <c r="K269" s="6"/>
      <c r="L269" s="6"/>
      <c r="M269" s="6"/>
      <c r="N269" s="6"/>
    </row>
    <row r="270" spans="1:14" x14ac:dyDescent="0.2">
      <c r="A270" s="42" t="s">
        <v>8</v>
      </c>
      <c r="B270" s="3">
        <f t="shared" si="32"/>
        <v>474</v>
      </c>
      <c r="C270" s="3">
        <v>64</v>
      </c>
      <c r="D270" s="3"/>
      <c r="E270" s="3">
        <f t="shared" si="33"/>
        <v>410</v>
      </c>
      <c r="F270" s="3">
        <v>361</v>
      </c>
      <c r="G270" s="3">
        <v>49</v>
      </c>
      <c r="H270" s="3"/>
      <c r="I270" s="6">
        <f t="shared" si="34"/>
        <v>100</v>
      </c>
      <c r="J270" s="6">
        <f t="shared" si="35"/>
        <v>13.502109704641349</v>
      </c>
      <c r="K270" s="6"/>
      <c r="L270" s="6">
        <f t="shared" si="36"/>
        <v>86.497890295358644</v>
      </c>
      <c r="M270" s="6">
        <f t="shared" si="37"/>
        <v>76.160337552742618</v>
      </c>
      <c r="N270" s="6">
        <f t="shared" si="38"/>
        <v>10.337552742616033</v>
      </c>
    </row>
    <row r="271" spans="1:14" x14ac:dyDescent="0.2">
      <c r="A271" s="42" t="s">
        <v>7</v>
      </c>
      <c r="B271" s="3">
        <f t="shared" si="32"/>
        <v>474</v>
      </c>
      <c r="C271" s="3">
        <v>4</v>
      </c>
      <c r="D271" s="3"/>
      <c r="E271" s="3">
        <f t="shared" si="33"/>
        <v>470</v>
      </c>
      <c r="F271" s="3">
        <v>142</v>
      </c>
      <c r="G271" s="3">
        <v>328</v>
      </c>
      <c r="H271" s="3"/>
      <c r="I271" s="6">
        <f t="shared" si="34"/>
        <v>100</v>
      </c>
      <c r="J271" s="6">
        <f t="shared" si="35"/>
        <v>0.8438818565400843</v>
      </c>
      <c r="K271" s="6"/>
      <c r="L271" s="6">
        <f t="shared" si="36"/>
        <v>99.156118143459921</v>
      </c>
      <c r="M271" s="6">
        <f t="shared" si="37"/>
        <v>29.957805907172997</v>
      </c>
      <c r="N271" s="6">
        <f t="shared" si="38"/>
        <v>69.198312236286924</v>
      </c>
    </row>
    <row r="272" spans="1:14" x14ac:dyDescent="0.2">
      <c r="A272" s="42" t="s">
        <v>6</v>
      </c>
      <c r="B272" s="3">
        <f t="shared" si="32"/>
        <v>474</v>
      </c>
      <c r="C272" s="3">
        <v>254</v>
      </c>
      <c r="D272" s="3"/>
      <c r="E272" s="3">
        <f t="shared" si="33"/>
        <v>220</v>
      </c>
      <c r="F272" s="3">
        <v>213</v>
      </c>
      <c r="G272" s="3">
        <v>7</v>
      </c>
      <c r="H272" s="3"/>
      <c r="I272" s="6">
        <f t="shared" si="34"/>
        <v>100</v>
      </c>
      <c r="J272" s="6">
        <f t="shared" si="35"/>
        <v>53.586497890295362</v>
      </c>
      <c r="K272" s="6"/>
      <c r="L272" s="6">
        <f t="shared" si="36"/>
        <v>46.413502109704645</v>
      </c>
      <c r="M272" s="6">
        <f t="shared" si="37"/>
        <v>44.936708860759495</v>
      </c>
      <c r="N272" s="6">
        <f t="shared" si="38"/>
        <v>1.4767932489451476</v>
      </c>
    </row>
    <row r="273" spans="1:14" x14ac:dyDescent="0.2">
      <c r="A273" s="42" t="s">
        <v>5</v>
      </c>
      <c r="B273" s="3">
        <f t="shared" si="32"/>
        <v>474</v>
      </c>
      <c r="C273" s="3">
        <v>208</v>
      </c>
      <c r="D273" s="3"/>
      <c r="E273" s="3">
        <f t="shared" si="33"/>
        <v>266</v>
      </c>
      <c r="F273" s="3">
        <v>234</v>
      </c>
      <c r="G273" s="3">
        <v>32</v>
      </c>
      <c r="H273" s="3"/>
      <c r="I273" s="6">
        <f t="shared" si="34"/>
        <v>100</v>
      </c>
      <c r="J273" s="6">
        <f t="shared" si="35"/>
        <v>43.881856540084392</v>
      </c>
      <c r="K273" s="6"/>
      <c r="L273" s="6">
        <f t="shared" si="36"/>
        <v>56.118143459915615</v>
      </c>
      <c r="M273" s="6">
        <f t="shared" si="37"/>
        <v>49.367088607594937</v>
      </c>
      <c r="N273" s="6">
        <f t="shared" si="38"/>
        <v>6.7510548523206744</v>
      </c>
    </row>
    <row r="274" spans="1:14" x14ac:dyDescent="0.2">
      <c r="A274" s="42" t="s">
        <v>4</v>
      </c>
      <c r="B274" s="3">
        <f t="shared" ref="B274:B337" si="39">SUM(C274:E274)</f>
        <v>474</v>
      </c>
      <c r="C274" s="3">
        <v>328</v>
      </c>
      <c r="D274" s="3"/>
      <c r="E274" s="3">
        <f t="shared" ref="E274:E337" si="40">SUM(F274:G274)</f>
        <v>146</v>
      </c>
      <c r="F274" s="3">
        <v>133</v>
      </c>
      <c r="G274" s="3">
        <v>13</v>
      </c>
      <c r="H274" s="3"/>
      <c r="I274" s="6">
        <f t="shared" ref="I274:I337" si="41">SUM(J274,L274)</f>
        <v>100</v>
      </c>
      <c r="J274" s="6">
        <f t="shared" ref="J274:J337" si="42">(C274/$B274)*100</f>
        <v>69.198312236286924</v>
      </c>
      <c r="K274" s="6"/>
      <c r="L274" s="6">
        <f t="shared" ref="L274:L337" si="43">SUM(M274:N274)</f>
        <v>30.801687763713083</v>
      </c>
      <c r="M274" s="6">
        <f t="shared" ref="M274:M337" si="44">(F274/$B274)*100</f>
        <v>28.059071729957807</v>
      </c>
      <c r="N274" s="6">
        <f t="shared" ref="N274:N337" si="45">(G274/$B274)*100</f>
        <v>2.7426160337552745</v>
      </c>
    </row>
    <row r="275" spans="1:14" x14ac:dyDescent="0.2">
      <c r="A275" s="42" t="s">
        <v>2</v>
      </c>
      <c r="B275" s="3">
        <f t="shared" si="39"/>
        <v>474</v>
      </c>
      <c r="C275" s="3">
        <v>100</v>
      </c>
      <c r="D275" s="3"/>
      <c r="E275" s="3">
        <f t="shared" si="40"/>
        <v>374</v>
      </c>
      <c r="F275" s="3">
        <v>249</v>
      </c>
      <c r="G275" s="3">
        <v>125</v>
      </c>
      <c r="H275" s="3"/>
      <c r="I275" s="6">
        <f t="shared" si="41"/>
        <v>100</v>
      </c>
      <c r="J275" s="6">
        <f t="shared" si="42"/>
        <v>21.09704641350211</v>
      </c>
      <c r="K275" s="6"/>
      <c r="L275" s="6">
        <f t="shared" si="43"/>
        <v>78.902953586497887</v>
      </c>
      <c r="M275" s="6">
        <f t="shared" si="44"/>
        <v>52.531645569620252</v>
      </c>
      <c r="N275" s="6">
        <f t="shared" si="45"/>
        <v>26.371308016877638</v>
      </c>
    </row>
    <row r="276" spans="1:14" x14ac:dyDescent="0.2">
      <c r="A276" s="42" t="s">
        <v>1</v>
      </c>
      <c r="B276" s="3">
        <f t="shared" si="39"/>
        <v>474</v>
      </c>
      <c r="C276" s="3">
        <v>176</v>
      </c>
      <c r="D276" s="3"/>
      <c r="E276" s="3">
        <f t="shared" si="40"/>
        <v>298</v>
      </c>
      <c r="F276" s="3">
        <v>229</v>
      </c>
      <c r="G276" s="3">
        <v>69</v>
      </c>
      <c r="H276" s="3"/>
      <c r="I276" s="6">
        <f t="shared" si="41"/>
        <v>100</v>
      </c>
      <c r="J276" s="6">
        <f t="shared" si="42"/>
        <v>37.130801687763714</v>
      </c>
      <c r="K276" s="6"/>
      <c r="L276" s="6">
        <f t="shared" si="43"/>
        <v>62.869198312236279</v>
      </c>
      <c r="M276" s="6">
        <f t="shared" si="44"/>
        <v>48.312236286919827</v>
      </c>
      <c r="N276" s="6">
        <f t="shared" si="45"/>
        <v>14.556962025316455</v>
      </c>
    </row>
    <row r="277" spans="1:14" x14ac:dyDescent="0.2">
      <c r="A277" s="42" t="s">
        <v>0</v>
      </c>
      <c r="B277" s="3">
        <f t="shared" si="39"/>
        <v>474</v>
      </c>
      <c r="C277" s="3">
        <v>456</v>
      </c>
      <c r="D277" s="3"/>
      <c r="E277" s="3">
        <f t="shared" si="40"/>
        <v>18</v>
      </c>
      <c r="F277" s="3">
        <v>16</v>
      </c>
      <c r="G277" s="3">
        <v>2</v>
      </c>
      <c r="H277" s="3"/>
      <c r="I277" s="6">
        <f t="shared" si="41"/>
        <v>100</v>
      </c>
      <c r="J277" s="6">
        <f t="shared" si="42"/>
        <v>96.202531645569621</v>
      </c>
      <c r="K277" s="6"/>
      <c r="L277" s="6">
        <f t="shared" si="43"/>
        <v>3.7974683544303796</v>
      </c>
      <c r="M277" s="6">
        <f t="shared" si="44"/>
        <v>3.3755274261603372</v>
      </c>
      <c r="N277" s="6">
        <f t="shared" si="45"/>
        <v>0.42194092827004215</v>
      </c>
    </row>
    <row r="278" spans="1:14" x14ac:dyDescent="0.2">
      <c r="B278" s="3"/>
      <c r="C278" s="3"/>
      <c r="D278" s="3"/>
      <c r="E278" s="3"/>
      <c r="F278" s="3"/>
      <c r="G278" s="3"/>
      <c r="H278" s="3"/>
      <c r="I278" s="6"/>
      <c r="J278" s="6"/>
      <c r="K278" s="6"/>
      <c r="L278" s="6"/>
      <c r="M278" s="6"/>
      <c r="N278" s="6"/>
    </row>
    <row r="279" spans="1:14" x14ac:dyDescent="0.2">
      <c r="A279" s="45" t="s">
        <v>94</v>
      </c>
      <c r="B279" s="3"/>
      <c r="C279" s="3"/>
      <c r="D279" s="3"/>
      <c r="E279" s="3"/>
      <c r="F279" s="3"/>
      <c r="G279" s="3"/>
      <c r="H279" s="3"/>
      <c r="I279" s="6"/>
      <c r="J279" s="6"/>
      <c r="K279" s="6"/>
      <c r="L279" s="6"/>
      <c r="M279" s="6"/>
      <c r="N279" s="6"/>
    </row>
    <row r="280" spans="1:14" x14ac:dyDescent="0.2">
      <c r="A280" s="42" t="s">
        <v>8</v>
      </c>
      <c r="B280" s="3">
        <f t="shared" si="39"/>
        <v>722</v>
      </c>
      <c r="C280" s="3">
        <v>41</v>
      </c>
      <c r="D280" s="3"/>
      <c r="E280" s="3">
        <f t="shared" si="40"/>
        <v>681</v>
      </c>
      <c r="F280" s="3">
        <v>589</v>
      </c>
      <c r="G280" s="3">
        <v>92</v>
      </c>
      <c r="H280" s="3"/>
      <c r="I280" s="6">
        <f t="shared" si="41"/>
        <v>100</v>
      </c>
      <c r="J280" s="6">
        <f t="shared" si="42"/>
        <v>5.6786703601108028</v>
      </c>
      <c r="K280" s="6"/>
      <c r="L280" s="6">
        <f t="shared" si="43"/>
        <v>94.3213296398892</v>
      </c>
      <c r="M280" s="6">
        <f t="shared" si="44"/>
        <v>81.578947368421055</v>
      </c>
      <c r="N280" s="6">
        <f t="shared" si="45"/>
        <v>12.742382271468145</v>
      </c>
    </row>
    <row r="281" spans="1:14" x14ac:dyDescent="0.2">
      <c r="A281" s="42" t="s">
        <v>7</v>
      </c>
      <c r="B281" s="3">
        <f t="shared" si="39"/>
        <v>722</v>
      </c>
      <c r="C281" s="3">
        <v>3</v>
      </c>
      <c r="D281" s="3"/>
      <c r="E281" s="3">
        <f t="shared" si="40"/>
        <v>719</v>
      </c>
      <c r="F281" s="3">
        <v>192</v>
      </c>
      <c r="G281" s="3">
        <v>527</v>
      </c>
      <c r="H281" s="3"/>
      <c r="I281" s="6">
        <f t="shared" si="41"/>
        <v>100.00000000000001</v>
      </c>
      <c r="J281" s="6">
        <f t="shared" si="42"/>
        <v>0.41551246537396125</v>
      </c>
      <c r="K281" s="6"/>
      <c r="L281" s="6">
        <f t="shared" si="43"/>
        <v>99.584487534626049</v>
      </c>
      <c r="M281" s="6">
        <f t="shared" si="44"/>
        <v>26.59279778393352</v>
      </c>
      <c r="N281" s="6">
        <f t="shared" si="45"/>
        <v>72.99168975069253</v>
      </c>
    </row>
    <row r="282" spans="1:14" x14ac:dyDescent="0.2">
      <c r="A282" s="42" t="s">
        <v>6</v>
      </c>
      <c r="B282" s="3">
        <f t="shared" si="39"/>
        <v>722</v>
      </c>
      <c r="C282" s="3">
        <v>428</v>
      </c>
      <c r="D282" s="3"/>
      <c r="E282" s="3">
        <f t="shared" si="40"/>
        <v>294</v>
      </c>
      <c r="F282" s="3">
        <v>276</v>
      </c>
      <c r="G282" s="3">
        <v>18</v>
      </c>
      <c r="H282" s="3"/>
      <c r="I282" s="6">
        <f t="shared" si="41"/>
        <v>100</v>
      </c>
      <c r="J282" s="6">
        <f t="shared" si="42"/>
        <v>59.279778393351798</v>
      </c>
      <c r="K282" s="6"/>
      <c r="L282" s="6">
        <f t="shared" si="43"/>
        <v>40.720221606648202</v>
      </c>
      <c r="M282" s="6">
        <f t="shared" si="44"/>
        <v>38.227146814404435</v>
      </c>
      <c r="N282" s="6">
        <f t="shared" si="45"/>
        <v>2.4930747922437675</v>
      </c>
    </row>
    <row r="283" spans="1:14" x14ac:dyDescent="0.2">
      <c r="A283" s="42" t="s">
        <v>5</v>
      </c>
      <c r="B283" s="3">
        <f t="shared" si="39"/>
        <v>722</v>
      </c>
      <c r="C283" s="3">
        <v>409</v>
      </c>
      <c r="D283" s="3"/>
      <c r="E283" s="3">
        <f t="shared" si="40"/>
        <v>313</v>
      </c>
      <c r="F283" s="3">
        <v>297</v>
      </c>
      <c r="G283" s="3">
        <v>16</v>
      </c>
      <c r="H283" s="3"/>
      <c r="I283" s="6">
        <f t="shared" si="41"/>
        <v>100</v>
      </c>
      <c r="J283" s="6">
        <f t="shared" si="42"/>
        <v>56.64819944598338</v>
      </c>
      <c r="K283" s="6"/>
      <c r="L283" s="6">
        <f t="shared" si="43"/>
        <v>43.35180055401662</v>
      </c>
      <c r="M283" s="6">
        <f t="shared" si="44"/>
        <v>41.13573407202216</v>
      </c>
      <c r="N283" s="6">
        <f t="shared" si="45"/>
        <v>2.21606648199446</v>
      </c>
    </row>
    <row r="284" spans="1:14" x14ac:dyDescent="0.2">
      <c r="A284" s="42" t="s">
        <v>4</v>
      </c>
      <c r="B284" s="3">
        <f t="shared" si="39"/>
        <v>722</v>
      </c>
      <c r="C284" s="3">
        <v>422</v>
      </c>
      <c r="D284" s="3"/>
      <c r="E284" s="3">
        <f t="shared" si="40"/>
        <v>300</v>
      </c>
      <c r="F284" s="3">
        <v>290</v>
      </c>
      <c r="G284" s="3">
        <v>10</v>
      </c>
      <c r="H284" s="3"/>
      <c r="I284" s="6">
        <f t="shared" si="41"/>
        <v>100</v>
      </c>
      <c r="J284" s="6">
        <f t="shared" si="42"/>
        <v>58.448753462603875</v>
      </c>
      <c r="K284" s="6"/>
      <c r="L284" s="6">
        <f t="shared" si="43"/>
        <v>41.551246537396125</v>
      </c>
      <c r="M284" s="6">
        <f t="shared" si="44"/>
        <v>40.166204986149587</v>
      </c>
      <c r="N284" s="6">
        <f t="shared" si="45"/>
        <v>1.3850415512465373</v>
      </c>
    </row>
    <row r="285" spans="1:14" x14ac:dyDescent="0.2">
      <c r="A285" s="42" t="s">
        <v>2</v>
      </c>
      <c r="B285" s="3">
        <f t="shared" si="39"/>
        <v>722</v>
      </c>
      <c r="C285" s="3">
        <v>84</v>
      </c>
      <c r="D285" s="3"/>
      <c r="E285" s="3">
        <f t="shared" si="40"/>
        <v>638</v>
      </c>
      <c r="F285" s="3">
        <v>460</v>
      </c>
      <c r="G285" s="3">
        <v>178</v>
      </c>
      <c r="H285" s="3"/>
      <c r="I285" s="6">
        <f t="shared" si="41"/>
        <v>100.00000000000001</v>
      </c>
      <c r="J285" s="6">
        <f t="shared" si="42"/>
        <v>11.634349030470915</v>
      </c>
      <c r="K285" s="6"/>
      <c r="L285" s="6">
        <f t="shared" si="43"/>
        <v>88.365650969529099</v>
      </c>
      <c r="M285" s="6">
        <f t="shared" si="44"/>
        <v>63.711911357340725</v>
      </c>
      <c r="N285" s="6">
        <f t="shared" si="45"/>
        <v>24.653739612188367</v>
      </c>
    </row>
    <row r="286" spans="1:14" x14ac:dyDescent="0.2">
      <c r="A286" s="42" t="s">
        <v>1</v>
      </c>
      <c r="B286" s="3">
        <f t="shared" si="39"/>
        <v>722</v>
      </c>
      <c r="C286" s="3">
        <v>293</v>
      </c>
      <c r="D286" s="3"/>
      <c r="E286" s="3">
        <f t="shared" si="40"/>
        <v>429</v>
      </c>
      <c r="F286" s="3">
        <v>368</v>
      </c>
      <c r="G286" s="3">
        <v>61</v>
      </c>
      <c r="H286" s="3"/>
      <c r="I286" s="6">
        <f t="shared" si="41"/>
        <v>100</v>
      </c>
      <c r="J286" s="6">
        <f t="shared" si="42"/>
        <v>40.581717451523545</v>
      </c>
      <c r="K286" s="6"/>
      <c r="L286" s="6">
        <f t="shared" si="43"/>
        <v>59.418282548476455</v>
      </c>
      <c r="M286" s="6">
        <f t="shared" si="44"/>
        <v>50.96952908587258</v>
      </c>
      <c r="N286" s="6">
        <f t="shared" si="45"/>
        <v>8.4487534626038787</v>
      </c>
    </row>
    <row r="287" spans="1:14" x14ac:dyDescent="0.2">
      <c r="A287" s="42" t="s">
        <v>0</v>
      </c>
      <c r="B287" s="3">
        <f t="shared" si="39"/>
        <v>722</v>
      </c>
      <c r="C287" s="3">
        <v>630</v>
      </c>
      <c r="D287" s="3"/>
      <c r="E287" s="3">
        <f t="shared" si="40"/>
        <v>92</v>
      </c>
      <c r="F287" s="3">
        <v>91</v>
      </c>
      <c r="G287" s="3">
        <v>1</v>
      </c>
      <c r="H287" s="3"/>
      <c r="I287" s="6">
        <f t="shared" si="41"/>
        <v>100</v>
      </c>
      <c r="J287" s="6">
        <f t="shared" si="42"/>
        <v>87.257617728531855</v>
      </c>
      <c r="K287" s="6"/>
      <c r="L287" s="6">
        <f t="shared" si="43"/>
        <v>12.742382271468143</v>
      </c>
      <c r="M287" s="6">
        <f t="shared" si="44"/>
        <v>12.603878116343489</v>
      </c>
      <c r="N287" s="6">
        <f t="shared" si="45"/>
        <v>0.13850415512465375</v>
      </c>
    </row>
    <row r="288" spans="1:14" x14ac:dyDescent="0.2">
      <c r="B288" s="3"/>
      <c r="C288" s="3"/>
      <c r="D288" s="3"/>
      <c r="E288" s="3"/>
      <c r="F288" s="3"/>
      <c r="G288" s="3"/>
      <c r="H288" s="3"/>
      <c r="I288" s="6"/>
      <c r="J288" s="6"/>
      <c r="K288" s="6"/>
      <c r="L288" s="6"/>
      <c r="M288" s="6"/>
      <c r="N288" s="6"/>
    </row>
    <row r="289" spans="1:14" x14ac:dyDescent="0.2">
      <c r="A289" s="45" t="s">
        <v>95</v>
      </c>
      <c r="B289" s="3"/>
      <c r="C289" s="3"/>
      <c r="D289" s="3"/>
      <c r="E289" s="3"/>
      <c r="F289" s="3"/>
      <c r="G289" s="3"/>
      <c r="H289" s="3"/>
      <c r="I289" s="6"/>
      <c r="J289" s="6"/>
      <c r="K289" s="6"/>
      <c r="L289" s="6"/>
      <c r="M289" s="6"/>
      <c r="N289" s="6"/>
    </row>
    <row r="290" spans="1:14" x14ac:dyDescent="0.2">
      <c r="A290" s="42" t="s">
        <v>8</v>
      </c>
      <c r="B290" s="3">
        <f t="shared" si="39"/>
        <v>377</v>
      </c>
      <c r="C290" s="3">
        <v>96</v>
      </c>
      <c r="D290" s="3"/>
      <c r="E290" s="3">
        <f t="shared" si="40"/>
        <v>281</v>
      </c>
      <c r="F290" s="3">
        <v>271</v>
      </c>
      <c r="G290" s="3">
        <v>10</v>
      </c>
      <c r="H290" s="3"/>
      <c r="I290" s="6">
        <f t="shared" si="41"/>
        <v>100</v>
      </c>
      <c r="J290" s="6">
        <f t="shared" si="42"/>
        <v>25.46419098143236</v>
      </c>
      <c r="K290" s="6"/>
      <c r="L290" s="6">
        <f t="shared" si="43"/>
        <v>74.535809018567647</v>
      </c>
      <c r="M290" s="6">
        <f t="shared" si="44"/>
        <v>71.883289124668437</v>
      </c>
      <c r="N290" s="6">
        <f t="shared" si="45"/>
        <v>2.6525198938992043</v>
      </c>
    </row>
    <row r="291" spans="1:14" x14ac:dyDescent="0.2">
      <c r="A291" s="42" t="s">
        <v>7</v>
      </c>
      <c r="B291" s="3">
        <f t="shared" si="39"/>
        <v>377</v>
      </c>
      <c r="C291" s="3">
        <v>1</v>
      </c>
      <c r="D291" s="3"/>
      <c r="E291" s="3">
        <f t="shared" si="40"/>
        <v>376</v>
      </c>
      <c r="F291" s="3">
        <v>104</v>
      </c>
      <c r="G291" s="3">
        <v>272</v>
      </c>
      <c r="H291" s="3"/>
      <c r="I291" s="6">
        <f t="shared" si="41"/>
        <v>100</v>
      </c>
      <c r="J291" s="6">
        <f t="shared" si="42"/>
        <v>0.2652519893899204</v>
      </c>
      <c r="K291" s="6"/>
      <c r="L291" s="6">
        <f t="shared" si="43"/>
        <v>99.734748010610076</v>
      </c>
      <c r="M291" s="6">
        <f t="shared" si="44"/>
        <v>27.586206896551722</v>
      </c>
      <c r="N291" s="6">
        <f t="shared" si="45"/>
        <v>72.148541114058347</v>
      </c>
    </row>
    <row r="292" spans="1:14" x14ac:dyDescent="0.2">
      <c r="A292" s="42" t="s">
        <v>6</v>
      </c>
      <c r="B292" s="3">
        <f t="shared" si="39"/>
        <v>377</v>
      </c>
      <c r="C292" s="3">
        <v>30</v>
      </c>
      <c r="D292" s="3"/>
      <c r="E292" s="3">
        <f t="shared" si="40"/>
        <v>347</v>
      </c>
      <c r="F292" s="3">
        <v>200</v>
      </c>
      <c r="G292" s="3">
        <v>147</v>
      </c>
      <c r="H292" s="3"/>
      <c r="I292" s="6">
        <f t="shared" si="41"/>
        <v>100.00000000000001</v>
      </c>
      <c r="J292" s="6">
        <f t="shared" si="42"/>
        <v>7.957559681697612</v>
      </c>
      <c r="K292" s="6"/>
      <c r="L292" s="6">
        <f t="shared" si="43"/>
        <v>92.042440318302397</v>
      </c>
      <c r="M292" s="6">
        <f t="shared" si="44"/>
        <v>53.050397877984089</v>
      </c>
      <c r="N292" s="6">
        <f t="shared" si="45"/>
        <v>38.992042440318301</v>
      </c>
    </row>
    <row r="293" spans="1:14" x14ac:dyDescent="0.2">
      <c r="A293" s="42" t="s">
        <v>5</v>
      </c>
      <c r="B293" s="3">
        <f t="shared" si="39"/>
        <v>377</v>
      </c>
      <c r="C293" s="3">
        <v>341</v>
      </c>
      <c r="D293" s="3"/>
      <c r="E293" s="3">
        <f t="shared" si="40"/>
        <v>36</v>
      </c>
      <c r="F293" s="3">
        <v>35</v>
      </c>
      <c r="G293" s="3">
        <v>1</v>
      </c>
      <c r="H293" s="3"/>
      <c r="I293" s="6">
        <f t="shared" si="41"/>
        <v>100</v>
      </c>
      <c r="J293" s="6">
        <f t="shared" si="42"/>
        <v>90.450928381962868</v>
      </c>
      <c r="K293" s="6"/>
      <c r="L293" s="6">
        <f t="shared" si="43"/>
        <v>9.5490716180371358</v>
      </c>
      <c r="M293" s="6">
        <f t="shared" si="44"/>
        <v>9.2838196286472154</v>
      </c>
      <c r="N293" s="6">
        <f t="shared" si="45"/>
        <v>0.2652519893899204</v>
      </c>
    </row>
    <row r="294" spans="1:14" x14ac:dyDescent="0.2">
      <c r="A294" s="42" t="s">
        <v>4</v>
      </c>
      <c r="B294" s="3">
        <f t="shared" si="39"/>
        <v>377</v>
      </c>
      <c r="C294" s="3">
        <v>233</v>
      </c>
      <c r="D294" s="3"/>
      <c r="E294" s="3">
        <f t="shared" si="40"/>
        <v>144</v>
      </c>
      <c r="F294" s="3">
        <v>138</v>
      </c>
      <c r="G294" s="3">
        <v>6</v>
      </c>
      <c r="H294" s="3"/>
      <c r="I294" s="6">
        <f t="shared" si="41"/>
        <v>100</v>
      </c>
      <c r="J294" s="6">
        <f t="shared" si="42"/>
        <v>61.803713527851457</v>
      </c>
      <c r="K294" s="6"/>
      <c r="L294" s="6">
        <f t="shared" si="43"/>
        <v>38.196286472148543</v>
      </c>
      <c r="M294" s="6">
        <f t="shared" si="44"/>
        <v>36.604774535809021</v>
      </c>
      <c r="N294" s="6">
        <f t="shared" si="45"/>
        <v>1.5915119363395225</v>
      </c>
    </row>
    <row r="295" spans="1:14" x14ac:dyDescent="0.2">
      <c r="A295" s="42" t="s">
        <v>2</v>
      </c>
      <c r="B295" s="3">
        <f t="shared" si="39"/>
        <v>377</v>
      </c>
      <c r="C295" s="3">
        <v>35</v>
      </c>
      <c r="D295" s="3"/>
      <c r="E295" s="3">
        <f t="shared" si="40"/>
        <v>342</v>
      </c>
      <c r="F295" s="3">
        <v>231</v>
      </c>
      <c r="G295" s="3">
        <v>111</v>
      </c>
      <c r="H295" s="3"/>
      <c r="I295" s="6">
        <f t="shared" si="41"/>
        <v>100</v>
      </c>
      <c r="J295" s="6">
        <f t="shared" si="42"/>
        <v>9.2838196286472154</v>
      </c>
      <c r="K295" s="6"/>
      <c r="L295" s="6">
        <f t="shared" si="43"/>
        <v>90.716180371352777</v>
      </c>
      <c r="M295" s="6">
        <f t="shared" si="44"/>
        <v>61.273209549071616</v>
      </c>
      <c r="N295" s="6">
        <f t="shared" si="45"/>
        <v>29.442970822281168</v>
      </c>
    </row>
    <row r="296" spans="1:14" x14ac:dyDescent="0.2">
      <c r="A296" s="42" t="s">
        <v>1</v>
      </c>
      <c r="B296" s="3">
        <f t="shared" si="39"/>
        <v>377</v>
      </c>
      <c r="C296" s="3">
        <v>63</v>
      </c>
      <c r="D296" s="3"/>
      <c r="E296" s="3">
        <f t="shared" si="40"/>
        <v>314</v>
      </c>
      <c r="F296" s="3">
        <v>277</v>
      </c>
      <c r="G296" s="3">
        <v>37</v>
      </c>
      <c r="H296" s="3"/>
      <c r="I296" s="6">
        <f t="shared" si="41"/>
        <v>100</v>
      </c>
      <c r="J296" s="6">
        <f t="shared" si="42"/>
        <v>16.710875331564985</v>
      </c>
      <c r="K296" s="6"/>
      <c r="L296" s="6">
        <f t="shared" si="43"/>
        <v>83.289124668435008</v>
      </c>
      <c r="M296" s="6">
        <f t="shared" si="44"/>
        <v>73.474801061007952</v>
      </c>
      <c r="N296" s="6">
        <f t="shared" si="45"/>
        <v>9.8143236074270561</v>
      </c>
    </row>
    <row r="297" spans="1:14" x14ac:dyDescent="0.2">
      <c r="A297" s="42" t="s">
        <v>0</v>
      </c>
      <c r="B297" s="3">
        <f t="shared" si="39"/>
        <v>377</v>
      </c>
      <c r="C297" s="3">
        <v>339</v>
      </c>
      <c r="D297" s="3"/>
      <c r="E297" s="3">
        <f t="shared" si="40"/>
        <v>38</v>
      </c>
      <c r="F297" s="3">
        <v>36</v>
      </c>
      <c r="G297" s="3">
        <v>2</v>
      </c>
      <c r="H297" s="3"/>
      <c r="I297" s="6">
        <f t="shared" si="41"/>
        <v>100</v>
      </c>
      <c r="J297" s="6">
        <f t="shared" si="42"/>
        <v>89.92042440318302</v>
      </c>
      <c r="K297" s="6"/>
      <c r="L297" s="6">
        <f t="shared" si="43"/>
        <v>10.079575596816975</v>
      </c>
      <c r="M297" s="6">
        <f t="shared" si="44"/>
        <v>9.549071618037134</v>
      </c>
      <c r="N297" s="6">
        <f t="shared" si="45"/>
        <v>0.53050397877984079</v>
      </c>
    </row>
    <row r="298" spans="1:14" x14ac:dyDescent="0.2">
      <c r="B298" s="3"/>
      <c r="C298" s="3"/>
      <c r="D298" s="3"/>
      <c r="E298" s="3"/>
      <c r="F298" s="3"/>
      <c r="G298" s="3"/>
      <c r="H298" s="3"/>
      <c r="I298" s="6"/>
      <c r="J298" s="6"/>
      <c r="K298" s="6"/>
      <c r="L298" s="6"/>
      <c r="M298" s="6"/>
      <c r="N298" s="6"/>
    </row>
    <row r="299" spans="1:14" x14ac:dyDescent="0.2">
      <c r="A299" s="45" t="s">
        <v>96</v>
      </c>
      <c r="B299" s="3"/>
      <c r="C299" s="3"/>
      <c r="D299" s="3"/>
      <c r="E299" s="3"/>
      <c r="F299" s="3"/>
      <c r="G299" s="3"/>
      <c r="H299" s="3"/>
      <c r="I299" s="6"/>
      <c r="J299" s="6"/>
      <c r="K299" s="6"/>
      <c r="L299" s="6"/>
      <c r="M299" s="6"/>
      <c r="N299" s="6"/>
    </row>
    <row r="300" spans="1:14" x14ac:dyDescent="0.2">
      <c r="A300" s="42" t="s">
        <v>8</v>
      </c>
      <c r="B300" s="3">
        <f t="shared" si="39"/>
        <v>382</v>
      </c>
      <c r="C300" s="3">
        <v>103</v>
      </c>
      <c r="D300" s="3"/>
      <c r="E300" s="3">
        <f t="shared" si="40"/>
        <v>279</v>
      </c>
      <c r="F300" s="3">
        <v>269</v>
      </c>
      <c r="G300" s="3">
        <v>10</v>
      </c>
      <c r="H300" s="3"/>
      <c r="I300" s="6">
        <f t="shared" si="41"/>
        <v>100</v>
      </c>
      <c r="J300" s="6">
        <f t="shared" si="42"/>
        <v>26.96335078534031</v>
      </c>
      <c r="K300" s="6"/>
      <c r="L300" s="6">
        <f t="shared" si="43"/>
        <v>73.03664921465969</v>
      </c>
      <c r="M300" s="6">
        <f t="shared" si="44"/>
        <v>70.418848167539267</v>
      </c>
      <c r="N300" s="6">
        <f t="shared" si="45"/>
        <v>2.6178010471204187</v>
      </c>
    </row>
    <row r="301" spans="1:14" x14ac:dyDescent="0.2">
      <c r="A301" s="42" t="s">
        <v>7</v>
      </c>
      <c r="B301" s="3">
        <f t="shared" si="39"/>
        <v>382</v>
      </c>
      <c r="C301" s="3">
        <v>4</v>
      </c>
      <c r="D301" s="3"/>
      <c r="E301" s="3">
        <f t="shared" si="40"/>
        <v>378</v>
      </c>
      <c r="F301" s="3">
        <v>161</v>
      </c>
      <c r="G301" s="3">
        <v>217</v>
      </c>
      <c r="H301" s="3"/>
      <c r="I301" s="6">
        <f t="shared" si="41"/>
        <v>99.999999999999986</v>
      </c>
      <c r="J301" s="6">
        <f t="shared" si="42"/>
        <v>1.0471204188481675</v>
      </c>
      <c r="K301" s="6"/>
      <c r="L301" s="6">
        <f t="shared" si="43"/>
        <v>98.952879581151819</v>
      </c>
      <c r="M301" s="6">
        <f t="shared" si="44"/>
        <v>42.146596858638738</v>
      </c>
      <c r="N301" s="6">
        <f t="shared" si="45"/>
        <v>56.806282722513089</v>
      </c>
    </row>
    <row r="302" spans="1:14" x14ac:dyDescent="0.2">
      <c r="A302" s="42" t="s">
        <v>6</v>
      </c>
      <c r="B302" s="3">
        <f t="shared" si="39"/>
        <v>382</v>
      </c>
      <c r="C302" s="3">
        <v>46</v>
      </c>
      <c r="D302" s="3"/>
      <c r="E302" s="3">
        <f t="shared" si="40"/>
        <v>336</v>
      </c>
      <c r="F302" s="3">
        <v>240</v>
      </c>
      <c r="G302" s="3">
        <v>96</v>
      </c>
      <c r="H302" s="3"/>
      <c r="I302" s="6">
        <f t="shared" si="41"/>
        <v>99.999999999999986</v>
      </c>
      <c r="J302" s="6">
        <f t="shared" si="42"/>
        <v>12.041884816753926</v>
      </c>
      <c r="K302" s="6"/>
      <c r="L302" s="6">
        <f t="shared" si="43"/>
        <v>87.958115183246065</v>
      </c>
      <c r="M302" s="6">
        <f t="shared" si="44"/>
        <v>62.827225130890049</v>
      </c>
      <c r="N302" s="6">
        <f t="shared" si="45"/>
        <v>25.130890052356019</v>
      </c>
    </row>
    <row r="303" spans="1:14" x14ac:dyDescent="0.2">
      <c r="A303" s="42" t="s">
        <v>5</v>
      </c>
      <c r="B303" s="3">
        <f t="shared" si="39"/>
        <v>382</v>
      </c>
      <c r="C303" s="3">
        <v>287</v>
      </c>
      <c r="D303" s="3"/>
      <c r="E303" s="3">
        <f t="shared" si="40"/>
        <v>95</v>
      </c>
      <c r="F303" s="3">
        <v>92</v>
      </c>
      <c r="G303" s="3">
        <v>3</v>
      </c>
      <c r="H303" s="3"/>
      <c r="I303" s="6">
        <f t="shared" si="41"/>
        <v>100</v>
      </c>
      <c r="J303" s="6">
        <f t="shared" si="42"/>
        <v>75.130890052356023</v>
      </c>
      <c r="K303" s="6"/>
      <c r="L303" s="6">
        <f t="shared" si="43"/>
        <v>24.869109947643977</v>
      </c>
      <c r="M303" s="6">
        <f t="shared" si="44"/>
        <v>24.083769633507853</v>
      </c>
      <c r="N303" s="6">
        <f t="shared" si="45"/>
        <v>0.78534031413612559</v>
      </c>
    </row>
    <row r="304" spans="1:14" x14ac:dyDescent="0.2">
      <c r="A304" s="42" t="s">
        <v>4</v>
      </c>
      <c r="B304" s="3">
        <f t="shared" si="39"/>
        <v>382</v>
      </c>
      <c r="C304" s="3">
        <v>271</v>
      </c>
      <c r="D304" s="3"/>
      <c r="E304" s="3">
        <f t="shared" si="40"/>
        <v>111</v>
      </c>
      <c r="F304" s="3">
        <v>110</v>
      </c>
      <c r="G304" s="3">
        <v>1</v>
      </c>
      <c r="H304" s="3"/>
      <c r="I304" s="6">
        <f t="shared" si="41"/>
        <v>100</v>
      </c>
      <c r="J304" s="6">
        <f t="shared" si="42"/>
        <v>70.942408376963357</v>
      </c>
      <c r="K304" s="6"/>
      <c r="L304" s="6">
        <f t="shared" si="43"/>
        <v>29.05759162303665</v>
      </c>
      <c r="M304" s="6">
        <f t="shared" si="44"/>
        <v>28.795811518324609</v>
      </c>
      <c r="N304" s="6">
        <f t="shared" si="45"/>
        <v>0.26178010471204188</v>
      </c>
    </row>
    <row r="305" spans="1:14" x14ac:dyDescent="0.2">
      <c r="A305" s="42" t="s">
        <v>2</v>
      </c>
      <c r="B305" s="3">
        <f t="shared" si="39"/>
        <v>382</v>
      </c>
      <c r="C305" s="3">
        <v>38</v>
      </c>
      <c r="D305" s="3"/>
      <c r="E305" s="3">
        <f t="shared" si="40"/>
        <v>344</v>
      </c>
      <c r="F305" s="3">
        <v>272</v>
      </c>
      <c r="G305" s="3">
        <v>72</v>
      </c>
      <c r="H305" s="3"/>
      <c r="I305" s="6">
        <f t="shared" si="41"/>
        <v>99.999999999999986</v>
      </c>
      <c r="J305" s="6">
        <f t="shared" si="42"/>
        <v>9.9476439790575917</v>
      </c>
      <c r="K305" s="6"/>
      <c r="L305" s="6">
        <f t="shared" si="43"/>
        <v>90.052356020942398</v>
      </c>
      <c r="M305" s="6">
        <f t="shared" si="44"/>
        <v>71.204188481675388</v>
      </c>
      <c r="N305" s="6">
        <f t="shared" si="45"/>
        <v>18.848167539267017</v>
      </c>
    </row>
    <row r="306" spans="1:14" x14ac:dyDescent="0.2">
      <c r="A306" s="42" t="s">
        <v>1</v>
      </c>
      <c r="B306" s="3">
        <f t="shared" si="39"/>
        <v>382</v>
      </c>
      <c r="C306" s="3">
        <v>70</v>
      </c>
      <c r="D306" s="3"/>
      <c r="E306" s="3">
        <f t="shared" si="40"/>
        <v>312</v>
      </c>
      <c r="F306" s="3">
        <v>277</v>
      </c>
      <c r="G306" s="3">
        <v>35</v>
      </c>
      <c r="H306" s="3"/>
      <c r="I306" s="6">
        <f t="shared" si="41"/>
        <v>100</v>
      </c>
      <c r="J306" s="6">
        <f t="shared" si="42"/>
        <v>18.32460732984293</v>
      </c>
      <c r="K306" s="6"/>
      <c r="L306" s="6">
        <f t="shared" si="43"/>
        <v>81.675392670157066</v>
      </c>
      <c r="M306" s="6">
        <f t="shared" si="44"/>
        <v>72.513089005235599</v>
      </c>
      <c r="N306" s="6">
        <f t="shared" si="45"/>
        <v>9.1623036649214651</v>
      </c>
    </row>
    <row r="307" spans="1:14" x14ac:dyDescent="0.2">
      <c r="A307" s="42" t="s">
        <v>0</v>
      </c>
      <c r="B307" s="3">
        <f t="shared" si="39"/>
        <v>382</v>
      </c>
      <c r="C307" s="3">
        <v>336</v>
      </c>
      <c r="D307" s="3"/>
      <c r="E307" s="3">
        <f t="shared" si="40"/>
        <v>46</v>
      </c>
      <c r="F307" s="3">
        <v>45</v>
      </c>
      <c r="G307" s="3">
        <v>1</v>
      </c>
      <c r="H307" s="3"/>
      <c r="I307" s="6">
        <f t="shared" si="41"/>
        <v>100</v>
      </c>
      <c r="J307" s="6">
        <f t="shared" si="42"/>
        <v>87.958115183246079</v>
      </c>
      <c r="K307" s="6"/>
      <c r="L307" s="6">
        <f t="shared" si="43"/>
        <v>12.041884816753926</v>
      </c>
      <c r="M307" s="6">
        <f t="shared" si="44"/>
        <v>11.780104712041885</v>
      </c>
      <c r="N307" s="6">
        <f t="shared" si="45"/>
        <v>0.26178010471204188</v>
      </c>
    </row>
    <row r="308" spans="1:14" x14ac:dyDescent="0.2">
      <c r="B308" s="3"/>
      <c r="C308" s="3"/>
      <c r="D308" s="3"/>
      <c r="E308" s="3"/>
      <c r="F308" s="3"/>
      <c r="G308" s="3"/>
      <c r="H308" s="3"/>
      <c r="I308" s="6"/>
      <c r="J308" s="6"/>
      <c r="K308" s="6"/>
      <c r="L308" s="6"/>
      <c r="M308" s="6"/>
      <c r="N308" s="6"/>
    </row>
    <row r="309" spans="1:14" x14ac:dyDescent="0.2">
      <c r="A309" s="45" t="s">
        <v>97</v>
      </c>
      <c r="B309" s="3"/>
      <c r="C309" s="3"/>
      <c r="D309" s="3"/>
      <c r="E309" s="3"/>
      <c r="F309" s="3"/>
      <c r="G309" s="3"/>
      <c r="H309" s="3"/>
      <c r="I309" s="6"/>
      <c r="J309" s="6"/>
      <c r="K309" s="6"/>
      <c r="L309" s="6"/>
      <c r="M309" s="6"/>
      <c r="N309" s="6"/>
    </row>
    <row r="310" spans="1:14" x14ac:dyDescent="0.2">
      <c r="A310" s="42" t="s">
        <v>8</v>
      </c>
      <c r="B310" s="3">
        <f t="shared" si="39"/>
        <v>374</v>
      </c>
      <c r="C310" s="3">
        <v>97</v>
      </c>
      <c r="D310" s="3"/>
      <c r="E310" s="3">
        <f t="shared" si="40"/>
        <v>277</v>
      </c>
      <c r="F310" s="3">
        <v>270</v>
      </c>
      <c r="G310" s="3">
        <v>7</v>
      </c>
      <c r="H310" s="3"/>
      <c r="I310" s="6">
        <f t="shared" si="41"/>
        <v>100</v>
      </c>
      <c r="J310" s="6">
        <f t="shared" si="42"/>
        <v>25.935828877005346</v>
      </c>
      <c r="K310" s="6"/>
      <c r="L310" s="6">
        <f t="shared" si="43"/>
        <v>74.064171122994651</v>
      </c>
      <c r="M310" s="6">
        <f t="shared" si="44"/>
        <v>72.192513368983953</v>
      </c>
      <c r="N310" s="6">
        <f t="shared" si="45"/>
        <v>1.8716577540106951</v>
      </c>
    </row>
    <row r="311" spans="1:14" x14ac:dyDescent="0.2">
      <c r="A311" s="42" t="s">
        <v>7</v>
      </c>
      <c r="B311" s="3">
        <f t="shared" si="39"/>
        <v>374</v>
      </c>
      <c r="C311" s="3">
        <v>2</v>
      </c>
      <c r="D311" s="3"/>
      <c r="E311" s="3">
        <f t="shared" si="40"/>
        <v>372</v>
      </c>
      <c r="F311" s="3">
        <v>127</v>
      </c>
      <c r="G311" s="3">
        <v>245</v>
      </c>
      <c r="H311" s="3"/>
      <c r="I311" s="6">
        <f t="shared" si="41"/>
        <v>100</v>
      </c>
      <c r="J311" s="6">
        <f t="shared" si="42"/>
        <v>0.53475935828876997</v>
      </c>
      <c r="K311" s="6"/>
      <c r="L311" s="6">
        <f t="shared" si="43"/>
        <v>99.465240641711233</v>
      </c>
      <c r="M311" s="6">
        <f t="shared" si="44"/>
        <v>33.957219251336902</v>
      </c>
      <c r="N311" s="6">
        <f t="shared" si="45"/>
        <v>65.508021390374324</v>
      </c>
    </row>
    <row r="312" spans="1:14" x14ac:dyDescent="0.2">
      <c r="A312" s="42" t="s">
        <v>6</v>
      </c>
      <c r="B312" s="3">
        <f t="shared" si="39"/>
        <v>374</v>
      </c>
      <c r="C312" s="3">
        <v>36</v>
      </c>
      <c r="D312" s="3"/>
      <c r="E312" s="3">
        <f t="shared" si="40"/>
        <v>338</v>
      </c>
      <c r="F312" s="3">
        <v>216</v>
      </c>
      <c r="G312" s="3">
        <v>122</v>
      </c>
      <c r="H312" s="3"/>
      <c r="I312" s="6">
        <f t="shared" si="41"/>
        <v>100</v>
      </c>
      <c r="J312" s="6">
        <f t="shared" si="42"/>
        <v>9.6256684491978604</v>
      </c>
      <c r="K312" s="6"/>
      <c r="L312" s="6">
        <f t="shared" si="43"/>
        <v>90.37433155080214</v>
      </c>
      <c r="M312" s="6">
        <f t="shared" si="44"/>
        <v>57.754010695187162</v>
      </c>
      <c r="N312" s="6">
        <f t="shared" si="45"/>
        <v>32.620320855614978</v>
      </c>
    </row>
    <row r="313" spans="1:14" x14ac:dyDescent="0.2">
      <c r="A313" s="42" t="s">
        <v>5</v>
      </c>
      <c r="B313" s="3">
        <f t="shared" si="39"/>
        <v>374</v>
      </c>
      <c r="C313" s="3">
        <v>356</v>
      </c>
      <c r="D313" s="3"/>
      <c r="E313" s="3">
        <f t="shared" si="40"/>
        <v>18</v>
      </c>
      <c r="F313" s="3">
        <v>17</v>
      </c>
      <c r="G313" s="3">
        <v>1</v>
      </c>
      <c r="H313" s="3"/>
      <c r="I313" s="6">
        <f t="shared" si="41"/>
        <v>100</v>
      </c>
      <c r="J313" s="6">
        <f t="shared" si="42"/>
        <v>95.18716577540107</v>
      </c>
      <c r="K313" s="6"/>
      <c r="L313" s="6">
        <f t="shared" si="43"/>
        <v>4.8128342245989311</v>
      </c>
      <c r="M313" s="6">
        <f t="shared" si="44"/>
        <v>4.5454545454545459</v>
      </c>
      <c r="N313" s="6">
        <f t="shared" si="45"/>
        <v>0.26737967914438499</v>
      </c>
    </row>
    <row r="314" spans="1:14" x14ac:dyDescent="0.2">
      <c r="A314" s="42" t="s">
        <v>4</v>
      </c>
      <c r="B314" s="3">
        <f t="shared" si="39"/>
        <v>374</v>
      </c>
      <c r="C314" s="3">
        <v>299</v>
      </c>
      <c r="D314" s="3"/>
      <c r="E314" s="3">
        <f t="shared" si="40"/>
        <v>75</v>
      </c>
      <c r="F314" s="3">
        <v>75</v>
      </c>
      <c r="G314" s="3">
        <v>0</v>
      </c>
      <c r="H314" s="3"/>
      <c r="I314" s="6">
        <f t="shared" si="41"/>
        <v>100</v>
      </c>
      <c r="J314" s="6">
        <f t="shared" si="42"/>
        <v>79.946524064171115</v>
      </c>
      <c r="K314" s="6"/>
      <c r="L314" s="6">
        <f t="shared" si="43"/>
        <v>20.053475935828878</v>
      </c>
      <c r="M314" s="6">
        <f t="shared" si="44"/>
        <v>20.053475935828878</v>
      </c>
      <c r="N314" s="6">
        <f t="shared" si="45"/>
        <v>0</v>
      </c>
    </row>
    <row r="315" spans="1:14" x14ac:dyDescent="0.2">
      <c r="A315" s="42" t="s">
        <v>2</v>
      </c>
      <c r="B315" s="3">
        <f t="shared" si="39"/>
        <v>374</v>
      </c>
      <c r="C315" s="3">
        <v>70</v>
      </c>
      <c r="D315" s="3"/>
      <c r="E315" s="3">
        <f t="shared" si="40"/>
        <v>304</v>
      </c>
      <c r="F315" s="3">
        <v>223</v>
      </c>
      <c r="G315" s="3">
        <v>81</v>
      </c>
      <c r="H315" s="3"/>
      <c r="I315" s="6">
        <f t="shared" si="41"/>
        <v>100.00000000000001</v>
      </c>
      <c r="J315" s="6">
        <f t="shared" si="42"/>
        <v>18.71657754010695</v>
      </c>
      <c r="K315" s="6"/>
      <c r="L315" s="6">
        <f t="shared" si="43"/>
        <v>81.28342245989306</v>
      </c>
      <c r="M315" s="6">
        <f t="shared" si="44"/>
        <v>59.625668449197867</v>
      </c>
      <c r="N315" s="6">
        <f t="shared" si="45"/>
        <v>21.657754010695189</v>
      </c>
    </row>
    <row r="316" spans="1:14" x14ac:dyDescent="0.2">
      <c r="A316" s="42" t="s">
        <v>1</v>
      </c>
      <c r="B316" s="3">
        <f t="shared" si="39"/>
        <v>374</v>
      </c>
      <c r="C316" s="3">
        <v>72</v>
      </c>
      <c r="D316" s="3"/>
      <c r="E316" s="3">
        <f t="shared" si="40"/>
        <v>302</v>
      </c>
      <c r="F316" s="3">
        <v>224</v>
      </c>
      <c r="G316" s="3">
        <v>78</v>
      </c>
      <c r="H316" s="3"/>
      <c r="I316" s="6">
        <f t="shared" si="41"/>
        <v>100</v>
      </c>
      <c r="J316" s="6">
        <f t="shared" si="42"/>
        <v>19.251336898395721</v>
      </c>
      <c r="K316" s="6"/>
      <c r="L316" s="6">
        <f t="shared" si="43"/>
        <v>80.748663101604279</v>
      </c>
      <c r="M316" s="6">
        <f t="shared" si="44"/>
        <v>59.893048128342244</v>
      </c>
      <c r="N316" s="6">
        <f t="shared" si="45"/>
        <v>20.855614973262032</v>
      </c>
    </row>
    <row r="317" spans="1:14" x14ac:dyDescent="0.2">
      <c r="A317" s="42" t="s">
        <v>0</v>
      </c>
      <c r="B317" s="3">
        <f t="shared" si="39"/>
        <v>374</v>
      </c>
      <c r="C317" s="3">
        <v>327</v>
      </c>
      <c r="D317" s="3"/>
      <c r="E317" s="3">
        <f t="shared" si="40"/>
        <v>47</v>
      </c>
      <c r="F317" s="3">
        <v>45</v>
      </c>
      <c r="G317" s="3">
        <v>2</v>
      </c>
      <c r="H317" s="3"/>
      <c r="I317" s="6">
        <f t="shared" si="41"/>
        <v>100</v>
      </c>
      <c r="J317" s="6">
        <f t="shared" si="42"/>
        <v>87.433155080213908</v>
      </c>
      <c r="K317" s="6"/>
      <c r="L317" s="6">
        <f t="shared" si="43"/>
        <v>12.566844919786096</v>
      </c>
      <c r="M317" s="6">
        <f t="shared" si="44"/>
        <v>12.032085561497325</v>
      </c>
      <c r="N317" s="6">
        <f t="shared" si="45"/>
        <v>0.53475935828876997</v>
      </c>
    </row>
    <row r="318" spans="1:14" x14ac:dyDescent="0.2">
      <c r="B318" s="3"/>
      <c r="C318" s="3"/>
      <c r="D318" s="3"/>
      <c r="E318" s="3"/>
      <c r="F318" s="3"/>
      <c r="G318" s="3"/>
      <c r="H318" s="3"/>
      <c r="I318" s="6"/>
      <c r="J318" s="6"/>
      <c r="K318" s="6"/>
      <c r="L318" s="6"/>
      <c r="M318" s="6"/>
      <c r="N318" s="6"/>
    </row>
    <row r="319" spans="1:14" x14ac:dyDescent="0.2">
      <c r="A319" s="45" t="s">
        <v>98</v>
      </c>
      <c r="B319" s="3"/>
      <c r="C319" s="3"/>
      <c r="D319" s="3"/>
      <c r="E319" s="3"/>
      <c r="F319" s="3"/>
      <c r="G319" s="3"/>
      <c r="H319" s="3"/>
      <c r="I319" s="6"/>
      <c r="J319" s="6"/>
      <c r="K319" s="6"/>
      <c r="L319" s="6"/>
      <c r="M319" s="6"/>
      <c r="N319" s="6"/>
    </row>
    <row r="320" spans="1:14" x14ac:dyDescent="0.2">
      <c r="A320" s="42" t="s">
        <v>8</v>
      </c>
      <c r="B320" s="3">
        <f t="shared" si="39"/>
        <v>394</v>
      </c>
      <c r="C320" s="3">
        <v>56</v>
      </c>
      <c r="D320" s="3"/>
      <c r="E320" s="3">
        <f t="shared" si="40"/>
        <v>338</v>
      </c>
      <c r="F320" s="3">
        <v>299</v>
      </c>
      <c r="G320" s="3">
        <v>39</v>
      </c>
      <c r="H320" s="3"/>
      <c r="I320" s="6">
        <f t="shared" si="41"/>
        <v>100</v>
      </c>
      <c r="J320" s="6">
        <f t="shared" si="42"/>
        <v>14.213197969543149</v>
      </c>
      <c r="K320" s="6"/>
      <c r="L320" s="6">
        <f t="shared" si="43"/>
        <v>85.786802030456855</v>
      </c>
      <c r="M320" s="6">
        <f t="shared" si="44"/>
        <v>75.888324873096451</v>
      </c>
      <c r="N320" s="6">
        <f t="shared" si="45"/>
        <v>9.8984771573604071</v>
      </c>
    </row>
    <row r="321" spans="1:14" x14ac:dyDescent="0.2">
      <c r="A321" s="42" t="s">
        <v>7</v>
      </c>
      <c r="B321" s="3">
        <f t="shared" si="39"/>
        <v>394</v>
      </c>
      <c r="C321" s="3">
        <v>2</v>
      </c>
      <c r="D321" s="3"/>
      <c r="E321" s="3">
        <f t="shared" si="40"/>
        <v>392</v>
      </c>
      <c r="F321" s="3">
        <v>186</v>
      </c>
      <c r="G321" s="3">
        <v>206</v>
      </c>
      <c r="H321" s="3"/>
      <c r="I321" s="6">
        <f t="shared" si="41"/>
        <v>100</v>
      </c>
      <c r="J321" s="6">
        <f t="shared" si="42"/>
        <v>0.50761421319796951</v>
      </c>
      <c r="K321" s="6"/>
      <c r="L321" s="6">
        <f t="shared" si="43"/>
        <v>99.492385786802032</v>
      </c>
      <c r="M321" s="6">
        <f t="shared" si="44"/>
        <v>47.208121827411169</v>
      </c>
      <c r="N321" s="6">
        <f t="shared" si="45"/>
        <v>52.284263959390863</v>
      </c>
    </row>
    <row r="322" spans="1:14" x14ac:dyDescent="0.2">
      <c r="A322" s="42" t="s">
        <v>6</v>
      </c>
      <c r="B322" s="3">
        <f t="shared" si="39"/>
        <v>394</v>
      </c>
      <c r="C322" s="3">
        <v>57</v>
      </c>
      <c r="D322" s="3"/>
      <c r="E322" s="3">
        <f t="shared" si="40"/>
        <v>337</v>
      </c>
      <c r="F322" s="3">
        <v>279</v>
      </c>
      <c r="G322" s="3">
        <v>58</v>
      </c>
      <c r="H322" s="3"/>
      <c r="I322" s="6">
        <f t="shared" si="41"/>
        <v>99.999999999999986</v>
      </c>
      <c r="J322" s="6">
        <f t="shared" si="42"/>
        <v>14.467005076142131</v>
      </c>
      <c r="K322" s="6"/>
      <c r="L322" s="6">
        <f t="shared" si="43"/>
        <v>85.532994923857856</v>
      </c>
      <c r="M322" s="6">
        <f t="shared" si="44"/>
        <v>70.812182741116743</v>
      </c>
      <c r="N322" s="6">
        <f t="shared" si="45"/>
        <v>14.720812182741117</v>
      </c>
    </row>
    <row r="323" spans="1:14" x14ac:dyDescent="0.2">
      <c r="A323" s="42" t="s">
        <v>5</v>
      </c>
      <c r="B323" s="3">
        <f t="shared" si="39"/>
        <v>394</v>
      </c>
      <c r="C323" s="3">
        <v>385</v>
      </c>
      <c r="D323" s="3"/>
      <c r="E323" s="3">
        <f t="shared" si="40"/>
        <v>9</v>
      </c>
      <c r="F323" s="3">
        <v>8</v>
      </c>
      <c r="G323" s="3">
        <v>1</v>
      </c>
      <c r="H323" s="3"/>
      <c r="I323" s="6">
        <f t="shared" si="41"/>
        <v>100</v>
      </c>
      <c r="J323" s="6">
        <f t="shared" si="42"/>
        <v>97.71573604060913</v>
      </c>
      <c r="K323" s="6"/>
      <c r="L323" s="6">
        <f t="shared" si="43"/>
        <v>2.2842639593908629</v>
      </c>
      <c r="M323" s="6">
        <f t="shared" si="44"/>
        <v>2.030456852791878</v>
      </c>
      <c r="N323" s="6">
        <f t="shared" si="45"/>
        <v>0.25380710659898476</v>
      </c>
    </row>
    <row r="324" spans="1:14" x14ac:dyDescent="0.2">
      <c r="A324" s="42" t="s">
        <v>4</v>
      </c>
      <c r="B324" s="3">
        <f t="shared" si="39"/>
        <v>394</v>
      </c>
      <c r="C324" s="3">
        <v>297</v>
      </c>
      <c r="D324" s="3"/>
      <c r="E324" s="3">
        <f t="shared" si="40"/>
        <v>97</v>
      </c>
      <c r="F324" s="3">
        <v>89</v>
      </c>
      <c r="G324" s="3">
        <v>8</v>
      </c>
      <c r="H324" s="3"/>
      <c r="I324" s="6">
        <f t="shared" si="41"/>
        <v>100</v>
      </c>
      <c r="J324" s="6">
        <f t="shared" si="42"/>
        <v>75.380710659898469</v>
      </c>
      <c r="K324" s="6"/>
      <c r="L324" s="6">
        <f t="shared" si="43"/>
        <v>24.619289340101524</v>
      </c>
      <c r="M324" s="6">
        <f t="shared" si="44"/>
        <v>22.588832487309645</v>
      </c>
      <c r="N324" s="6">
        <f t="shared" si="45"/>
        <v>2.030456852791878</v>
      </c>
    </row>
    <row r="325" spans="1:14" x14ac:dyDescent="0.2">
      <c r="A325" s="42" t="s">
        <v>2</v>
      </c>
      <c r="B325" s="3">
        <f t="shared" si="39"/>
        <v>394</v>
      </c>
      <c r="C325" s="3">
        <v>73</v>
      </c>
      <c r="D325" s="3"/>
      <c r="E325" s="3">
        <f t="shared" si="40"/>
        <v>321</v>
      </c>
      <c r="F325" s="3">
        <v>229</v>
      </c>
      <c r="G325" s="3">
        <v>92</v>
      </c>
      <c r="H325" s="3"/>
      <c r="I325" s="6">
        <f t="shared" si="41"/>
        <v>100</v>
      </c>
      <c r="J325" s="6">
        <f t="shared" si="42"/>
        <v>18.527918781725887</v>
      </c>
      <c r="K325" s="6"/>
      <c r="L325" s="6">
        <f t="shared" si="43"/>
        <v>81.472081218274113</v>
      </c>
      <c r="M325" s="6">
        <f t="shared" si="44"/>
        <v>58.121827411167516</v>
      </c>
      <c r="N325" s="6">
        <f t="shared" si="45"/>
        <v>23.350253807106601</v>
      </c>
    </row>
    <row r="326" spans="1:14" x14ac:dyDescent="0.2">
      <c r="A326" s="42" t="s">
        <v>1</v>
      </c>
      <c r="B326" s="3">
        <f t="shared" si="39"/>
        <v>394</v>
      </c>
      <c r="C326" s="3">
        <v>64</v>
      </c>
      <c r="D326" s="3"/>
      <c r="E326" s="3">
        <f t="shared" si="40"/>
        <v>330</v>
      </c>
      <c r="F326" s="3">
        <v>275</v>
      </c>
      <c r="G326" s="3">
        <v>55</v>
      </c>
      <c r="H326" s="3"/>
      <c r="I326" s="6">
        <f t="shared" si="41"/>
        <v>100</v>
      </c>
      <c r="J326" s="6">
        <f t="shared" si="42"/>
        <v>16.243654822335024</v>
      </c>
      <c r="K326" s="6"/>
      <c r="L326" s="6">
        <f t="shared" si="43"/>
        <v>83.756345177664983</v>
      </c>
      <c r="M326" s="6">
        <f t="shared" si="44"/>
        <v>69.796954314720821</v>
      </c>
      <c r="N326" s="6">
        <f t="shared" si="45"/>
        <v>13.959390862944163</v>
      </c>
    </row>
    <row r="327" spans="1:14" x14ac:dyDescent="0.2">
      <c r="A327" s="42" t="s">
        <v>0</v>
      </c>
      <c r="B327" s="3">
        <f t="shared" si="39"/>
        <v>394</v>
      </c>
      <c r="C327" s="3">
        <v>317</v>
      </c>
      <c r="D327" s="3"/>
      <c r="E327" s="3">
        <f t="shared" si="40"/>
        <v>77</v>
      </c>
      <c r="F327" s="3">
        <v>68</v>
      </c>
      <c r="G327" s="3">
        <v>9</v>
      </c>
      <c r="H327" s="3"/>
      <c r="I327" s="6">
        <f t="shared" si="41"/>
        <v>100</v>
      </c>
      <c r="J327" s="6">
        <f t="shared" si="42"/>
        <v>80.456852791878177</v>
      </c>
      <c r="K327" s="6"/>
      <c r="L327" s="6">
        <f t="shared" si="43"/>
        <v>19.543147208121827</v>
      </c>
      <c r="M327" s="6">
        <f t="shared" si="44"/>
        <v>17.258883248730964</v>
      </c>
      <c r="N327" s="6">
        <f t="shared" si="45"/>
        <v>2.2842639593908629</v>
      </c>
    </row>
    <row r="328" spans="1:14" x14ac:dyDescent="0.2">
      <c r="B328" s="3"/>
      <c r="C328" s="3"/>
      <c r="D328" s="3"/>
      <c r="E328" s="3"/>
      <c r="F328" s="3"/>
      <c r="G328" s="3"/>
      <c r="H328" s="3"/>
      <c r="I328" s="6"/>
      <c r="J328" s="6"/>
      <c r="K328" s="6"/>
      <c r="L328" s="6"/>
      <c r="M328" s="6"/>
      <c r="N328" s="6"/>
    </row>
    <row r="329" spans="1:14" x14ac:dyDescent="0.2">
      <c r="A329" s="45" t="s">
        <v>99</v>
      </c>
      <c r="B329" s="3"/>
      <c r="C329" s="3"/>
      <c r="D329" s="3"/>
      <c r="E329" s="3"/>
      <c r="F329" s="3"/>
      <c r="G329" s="3"/>
      <c r="H329" s="3"/>
      <c r="I329" s="6"/>
      <c r="J329" s="6"/>
      <c r="K329" s="6"/>
      <c r="L329" s="6"/>
      <c r="M329" s="6"/>
      <c r="N329" s="6"/>
    </row>
    <row r="330" spans="1:14" x14ac:dyDescent="0.2">
      <c r="A330" s="42" t="s">
        <v>8</v>
      </c>
      <c r="B330" s="3">
        <f t="shared" si="39"/>
        <v>550</v>
      </c>
      <c r="C330" s="3">
        <v>62</v>
      </c>
      <c r="D330" s="3"/>
      <c r="E330" s="3">
        <f t="shared" si="40"/>
        <v>488</v>
      </c>
      <c r="F330" s="3">
        <v>441</v>
      </c>
      <c r="G330" s="3">
        <v>47</v>
      </c>
      <c r="H330" s="3"/>
      <c r="I330" s="6">
        <f t="shared" si="41"/>
        <v>100</v>
      </c>
      <c r="J330" s="6">
        <f t="shared" si="42"/>
        <v>11.272727272727273</v>
      </c>
      <c r="K330" s="6"/>
      <c r="L330" s="6">
        <f t="shared" si="43"/>
        <v>88.72727272727272</v>
      </c>
      <c r="M330" s="6">
        <f t="shared" si="44"/>
        <v>80.181818181818173</v>
      </c>
      <c r="N330" s="6">
        <f t="shared" si="45"/>
        <v>8.545454545454545</v>
      </c>
    </row>
    <row r="331" spans="1:14" x14ac:dyDescent="0.2">
      <c r="A331" s="42" t="s">
        <v>7</v>
      </c>
      <c r="B331" s="3">
        <f t="shared" si="39"/>
        <v>550</v>
      </c>
      <c r="C331" s="3">
        <v>11</v>
      </c>
      <c r="D331" s="3"/>
      <c r="E331" s="3">
        <f t="shared" si="40"/>
        <v>539</v>
      </c>
      <c r="F331" s="3">
        <v>236</v>
      </c>
      <c r="G331" s="3">
        <v>303</v>
      </c>
      <c r="H331" s="3"/>
      <c r="I331" s="6">
        <f t="shared" si="41"/>
        <v>100</v>
      </c>
      <c r="J331" s="6">
        <f t="shared" si="42"/>
        <v>2</v>
      </c>
      <c r="K331" s="6"/>
      <c r="L331" s="6">
        <f t="shared" si="43"/>
        <v>98</v>
      </c>
      <c r="M331" s="6">
        <f t="shared" si="44"/>
        <v>42.909090909090907</v>
      </c>
      <c r="N331" s="6">
        <f t="shared" si="45"/>
        <v>55.090909090909093</v>
      </c>
    </row>
    <row r="332" spans="1:14" x14ac:dyDescent="0.2">
      <c r="A332" s="42" t="s">
        <v>6</v>
      </c>
      <c r="B332" s="3">
        <f t="shared" si="39"/>
        <v>550</v>
      </c>
      <c r="C332" s="3">
        <v>298</v>
      </c>
      <c r="D332" s="3"/>
      <c r="E332" s="3">
        <f t="shared" si="40"/>
        <v>252</v>
      </c>
      <c r="F332" s="3">
        <v>230</v>
      </c>
      <c r="G332" s="3">
        <v>22</v>
      </c>
      <c r="H332" s="3"/>
      <c r="I332" s="6">
        <f t="shared" si="41"/>
        <v>100</v>
      </c>
      <c r="J332" s="6">
        <f t="shared" si="42"/>
        <v>54.181818181818187</v>
      </c>
      <c r="K332" s="6"/>
      <c r="L332" s="6">
        <f t="shared" si="43"/>
        <v>45.818181818181813</v>
      </c>
      <c r="M332" s="6">
        <f t="shared" si="44"/>
        <v>41.818181818181813</v>
      </c>
      <c r="N332" s="6">
        <f t="shared" si="45"/>
        <v>4</v>
      </c>
    </row>
    <row r="333" spans="1:14" x14ac:dyDescent="0.2">
      <c r="A333" s="42" t="s">
        <v>5</v>
      </c>
      <c r="B333" s="3">
        <f t="shared" si="39"/>
        <v>550</v>
      </c>
      <c r="C333" s="3">
        <v>476</v>
      </c>
      <c r="D333" s="3"/>
      <c r="E333" s="3">
        <f t="shared" si="40"/>
        <v>74</v>
      </c>
      <c r="F333" s="3">
        <v>71</v>
      </c>
      <c r="G333" s="3">
        <v>3</v>
      </c>
      <c r="H333" s="3"/>
      <c r="I333" s="6">
        <f t="shared" si="41"/>
        <v>100</v>
      </c>
      <c r="J333" s="6">
        <f t="shared" si="42"/>
        <v>86.545454545454547</v>
      </c>
      <c r="K333" s="6"/>
      <c r="L333" s="6">
        <f t="shared" si="43"/>
        <v>13.454545454545453</v>
      </c>
      <c r="M333" s="6">
        <f t="shared" si="44"/>
        <v>12.909090909090908</v>
      </c>
      <c r="N333" s="6">
        <f t="shared" si="45"/>
        <v>0.54545454545454553</v>
      </c>
    </row>
    <row r="334" spans="1:14" x14ac:dyDescent="0.2">
      <c r="A334" s="42" t="s">
        <v>4</v>
      </c>
      <c r="B334" s="3">
        <f t="shared" si="39"/>
        <v>550</v>
      </c>
      <c r="C334" s="3">
        <v>368</v>
      </c>
      <c r="D334" s="3"/>
      <c r="E334" s="3">
        <f t="shared" si="40"/>
        <v>182</v>
      </c>
      <c r="F334" s="3">
        <v>180</v>
      </c>
      <c r="G334" s="3">
        <v>2</v>
      </c>
      <c r="H334" s="3"/>
      <c r="I334" s="6">
        <f t="shared" si="41"/>
        <v>100</v>
      </c>
      <c r="J334" s="6">
        <f t="shared" si="42"/>
        <v>66.909090909090907</v>
      </c>
      <c r="K334" s="6"/>
      <c r="L334" s="6">
        <f t="shared" si="43"/>
        <v>33.090909090909093</v>
      </c>
      <c r="M334" s="6">
        <f t="shared" si="44"/>
        <v>32.727272727272727</v>
      </c>
      <c r="N334" s="6">
        <f t="shared" si="45"/>
        <v>0.36363636363636365</v>
      </c>
    </row>
    <row r="335" spans="1:14" x14ac:dyDescent="0.2">
      <c r="A335" s="42" t="s">
        <v>2</v>
      </c>
      <c r="B335" s="3">
        <f t="shared" si="39"/>
        <v>550</v>
      </c>
      <c r="C335" s="3">
        <v>162</v>
      </c>
      <c r="D335" s="3"/>
      <c r="E335" s="3">
        <f t="shared" si="40"/>
        <v>388</v>
      </c>
      <c r="F335" s="3">
        <v>307</v>
      </c>
      <c r="G335" s="3">
        <v>81</v>
      </c>
      <c r="H335" s="3"/>
      <c r="I335" s="6">
        <f t="shared" si="41"/>
        <v>100</v>
      </c>
      <c r="J335" s="6">
        <f t="shared" si="42"/>
        <v>29.454545454545457</v>
      </c>
      <c r="K335" s="6"/>
      <c r="L335" s="6">
        <f t="shared" si="43"/>
        <v>70.545454545454547</v>
      </c>
      <c r="M335" s="6">
        <f t="shared" si="44"/>
        <v>55.81818181818182</v>
      </c>
      <c r="N335" s="6">
        <f t="shared" si="45"/>
        <v>14.727272727272728</v>
      </c>
    </row>
    <row r="336" spans="1:14" x14ac:dyDescent="0.2">
      <c r="A336" s="42" t="s">
        <v>1</v>
      </c>
      <c r="B336" s="3">
        <f t="shared" si="39"/>
        <v>550</v>
      </c>
      <c r="C336" s="3">
        <v>184</v>
      </c>
      <c r="D336" s="3"/>
      <c r="E336" s="3">
        <f t="shared" si="40"/>
        <v>366</v>
      </c>
      <c r="F336" s="3">
        <v>310</v>
      </c>
      <c r="G336" s="3">
        <v>56</v>
      </c>
      <c r="H336" s="3"/>
      <c r="I336" s="6">
        <f t="shared" si="41"/>
        <v>100</v>
      </c>
      <c r="J336" s="6">
        <f t="shared" si="42"/>
        <v>33.454545454545453</v>
      </c>
      <c r="K336" s="6"/>
      <c r="L336" s="6">
        <f t="shared" si="43"/>
        <v>66.545454545454547</v>
      </c>
      <c r="M336" s="6">
        <f t="shared" si="44"/>
        <v>56.36363636363636</v>
      </c>
      <c r="N336" s="6">
        <f t="shared" si="45"/>
        <v>10.181818181818182</v>
      </c>
    </row>
    <row r="337" spans="1:14" x14ac:dyDescent="0.2">
      <c r="A337" s="42" t="s">
        <v>0</v>
      </c>
      <c r="B337" s="3">
        <f t="shared" si="39"/>
        <v>550</v>
      </c>
      <c r="C337" s="3">
        <v>208</v>
      </c>
      <c r="D337" s="3"/>
      <c r="E337" s="3">
        <f t="shared" si="40"/>
        <v>342</v>
      </c>
      <c r="F337" s="3">
        <v>305</v>
      </c>
      <c r="G337" s="3">
        <v>37</v>
      </c>
      <c r="H337" s="3"/>
      <c r="I337" s="6">
        <f t="shared" si="41"/>
        <v>100</v>
      </c>
      <c r="J337" s="6">
        <f t="shared" si="42"/>
        <v>37.81818181818182</v>
      </c>
      <c r="K337" s="6"/>
      <c r="L337" s="6">
        <f t="shared" si="43"/>
        <v>62.18181818181818</v>
      </c>
      <c r="M337" s="6">
        <f t="shared" si="44"/>
        <v>55.454545454545453</v>
      </c>
      <c r="N337" s="6">
        <f t="shared" si="45"/>
        <v>6.7272727272727275</v>
      </c>
    </row>
    <row r="338" spans="1:14" x14ac:dyDescent="0.2">
      <c r="B338" s="3"/>
      <c r="C338" s="3"/>
      <c r="D338" s="3"/>
      <c r="E338" s="3"/>
      <c r="F338" s="3"/>
      <c r="G338" s="3"/>
      <c r="H338" s="3"/>
      <c r="I338" s="6"/>
      <c r="J338" s="6"/>
      <c r="K338" s="6"/>
      <c r="L338" s="6"/>
      <c r="M338" s="6"/>
      <c r="N338" s="6"/>
    </row>
    <row r="339" spans="1:14" x14ac:dyDescent="0.2">
      <c r="A339" s="45" t="s">
        <v>100</v>
      </c>
      <c r="B339" s="3"/>
      <c r="C339" s="3"/>
      <c r="D339" s="3"/>
      <c r="E339" s="3"/>
      <c r="F339" s="3"/>
      <c r="G339" s="3"/>
      <c r="H339" s="3"/>
      <c r="I339" s="6"/>
      <c r="J339" s="6"/>
      <c r="K339" s="6"/>
      <c r="L339" s="6"/>
      <c r="M339" s="6"/>
      <c r="N339" s="6"/>
    </row>
    <row r="340" spans="1:14" x14ac:dyDescent="0.2">
      <c r="A340" s="42" t="s">
        <v>8</v>
      </c>
      <c r="B340" s="3">
        <f t="shared" ref="B340:B401" si="46">SUM(C340:E340)</f>
        <v>462</v>
      </c>
      <c r="C340" s="3">
        <v>74</v>
      </c>
      <c r="D340" s="3"/>
      <c r="E340" s="3">
        <f t="shared" ref="E340:E401" si="47">SUM(F340:G340)</f>
        <v>388</v>
      </c>
      <c r="F340" s="3">
        <v>369</v>
      </c>
      <c r="G340" s="3">
        <v>19</v>
      </c>
      <c r="H340" s="3"/>
      <c r="I340" s="6">
        <f t="shared" ref="I340:I401" si="48">SUM(J340,L340)</f>
        <v>100</v>
      </c>
      <c r="J340" s="6">
        <f t="shared" ref="J340:J401" si="49">(C340/$B340)*100</f>
        <v>16.017316017316016</v>
      </c>
      <c r="K340" s="6"/>
      <c r="L340" s="6">
        <f t="shared" ref="L340:L401" si="50">SUM(M340:N340)</f>
        <v>83.98268398268398</v>
      </c>
      <c r="M340" s="6">
        <f t="shared" ref="M340:M401" si="51">(F340/$B340)*100</f>
        <v>79.870129870129873</v>
      </c>
      <c r="N340" s="6">
        <f t="shared" ref="N340:N401" si="52">(G340/$B340)*100</f>
        <v>4.112554112554113</v>
      </c>
    </row>
    <row r="341" spans="1:14" x14ac:dyDescent="0.2">
      <c r="A341" s="42" t="s">
        <v>7</v>
      </c>
      <c r="B341" s="3">
        <f t="shared" si="46"/>
        <v>462</v>
      </c>
      <c r="C341" s="3">
        <v>5</v>
      </c>
      <c r="D341" s="3"/>
      <c r="E341" s="3">
        <f t="shared" si="47"/>
        <v>457</v>
      </c>
      <c r="F341" s="3">
        <v>298</v>
      </c>
      <c r="G341" s="3">
        <v>159</v>
      </c>
      <c r="H341" s="3"/>
      <c r="I341" s="6">
        <f t="shared" si="48"/>
        <v>100</v>
      </c>
      <c r="J341" s="6">
        <f t="shared" si="49"/>
        <v>1.0822510822510822</v>
      </c>
      <c r="K341" s="6"/>
      <c r="L341" s="6">
        <f t="shared" si="50"/>
        <v>98.917748917748924</v>
      </c>
      <c r="M341" s="6">
        <f t="shared" si="51"/>
        <v>64.502164502164504</v>
      </c>
      <c r="N341" s="6">
        <f t="shared" si="52"/>
        <v>34.415584415584419</v>
      </c>
    </row>
    <row r="342" spans="1:14" x14ac:dyDescent="0.2">
      <c r="A342" s="42" t="s">
        <v>6</v>
      </c>
      <c r="B342" s="3">
        <f t="shared" si="46"/>
        <v>462</v>
      </c>
      <c r="C342" s="3">
        <v>218</v>
      </c>
      <c r="D342" s="3"/>
      <c r="E342" s="3">
        <f t="shared" si="47"/>
        <v>244</v>
      </c>
      <c r="F342" s="3">
        <v>242</v>
      </c>
      <c r="G342" s="3">
        <v>2</v>
      </c>
      <c r="H342" s="3"/>
      <c r="I342" s="6">
        <f t="shared" si="48"/>
        <v>100</v>
      </c>
      <c r="J342" s="6">
        <f t="shared" si="49"/>
        <v>47.186147186147188</v>
      </c>
      <c r="K342" s="6"/>
      <c r="L342" s="6">
        <f t="shared" si="50"/>
        <v>52.813852813852819</v>
      </c>
      <c r="M342" s="6">
        <f t="shared" si="51"/>
        <v>52.380952380952387</v>
      </c>
      <c r="N342" s="6">
        <f t="shared" si="52"/>
        <v>0.4329004329004329</v>
      </c>
    </row>
    <row r="343" spans="1:14" x14ac:dyDescent="0.2">
      <c r="A343" s="42" t="s">
        <v>5</v>
      </c>
      <c r="B343" s="3">
        <f t="shared" si="46"/>
        <v>462</v>
      </c>
      <c r="C343" s="3">
        <v>420</v>
      </c>
      <c r="D343" s="3"/>
      <c r="E343" s="3">
        <f t="shared" si="47"/>
        <v>42</v>
      </c>
      <c r="F343" s="3">
        <v>42</v>
      </c>
      <c r="G343" s="3">
        <v>0</v>
      </c>
      <c r="H343" s="3"/>
      <c r="I343" s="6">
        <f t="shared" si="48"/>
        <v>100</v>
      </c>
      <c r="J343" s="6">
        <f t="shared" si="49"/>
        <v>90.909090909090907</v>
      </c>
      <c r="K343" s="6"/>
      <c r="L343" s="6">
        <f t="shared" si="50"/>
        <v>9.0909090909090917</v>
      </c>
      <c r="M343" s="6">
        <f t="shared" si="51"/>
        <v>9.0909090909090917</v>
      </c>
      <c r="N343" s="6">
        <f t="shared" si="52"/>
        <v>0</v>
      </c>
    </row>
    <row r="344" spans="1:14" x14ac:dyDescent="0.2">
      <c r="A344" s="42" t="s">
        <v>4</v>
      </c>
      <c r="B344" s="3">
        <f t="shared" si="46"/>
        <v>462</v>
      </c>
      <c r="C344" s="3">
        <v>284</v>
      </c>
      <c r="D344" s="3"/>
      <c r="E344" s="3">
        <f t="shared" si="47"/>
        <v>178</v>
      </c>
      <c r="F344" s="3">
        <v>177</v>
      </c>
      <c r="G344" s="3">
        <v>1</v>
      </c>
      <c r="H344" s="3"/>
      <c r="I344" s="6">
        <f t="shared" si="48"/>
        <v>100</v>
      </c>
      <c r="J344" s="6">
        <f t="shared" si="49"/>
        <v>61.471861471861466</v>
      </c>
      <c r="K344" s="6"/>
      <c r="L344" s="6">
        <f t="shared" si="50"/>
        <v>38.528138528138534</v>
      </c>
      <c r="M344" s="6">
        <f t="shared" si="51"/>
        <v>38.311688311688314</v>
      </c>
      <c r="N344" s="6">
        <f t="shared" si="52"/>
        <v>0.21645021645021645</v>
      </c>
    </row>
    <row r="345" spans="1:14" x14ac:dyDescent="0.2">
      <c r="A345" s="42" t="s">
        <v>2</v>
      </c>
      <c r="B345" s="3">
        <f t="shared" si="46"/>
        <v>462</v>
      </c>
      <c r="C345" s="3">
        <v>98</v>
      </c>
      <c r="D345" s="3"/>
      <c r="E345" s="3">
        <f t="shared" si="47"/>
        <v>364</v>
      </c>
      <c r="F345" s="3">
        <v>306</v>
      </c>
      <c r="G345" s="3">
        <v>58</v>
      </c>
      <c r="H345" s="3"/>
      <c r="I345" s="6">
        <f t="shared" si="48"/>
        <v>100</v>
      </c>
      <c r="J345" s="6">
        <f t="shared" si="49"/>
        <v>21.212121212121211</v>
      </c>
      <c r="K345" s="6"/>
      <c r="L345" s="6">
        <f t="shared" si="50"/>
        <v>78.787878787878782</v>
      </c>
      <c r="M345" s="6">
        <f t="shared" si="51"/>
        <v>66.233766233766232</v>
      </c>
      <c r="N345" s="6">
        <f t="shared" si="52"/>
        <v>12.554112554112553</v>
      </c>
    </row>
    <row r="346" spans="1:14" x14ac:dyDescent="0.2">
      <c r="A346" s="42" t="s">
        <v>1</v>
      </c>
      <c r="B346" s="3">
        <f t="shared" si="46"/>
        <v>462</v>
      </c>
      <c r="C346" s="3">
        <v>111</v>
      </c>
      <c r="D346" s="3"/>
      <c r="E346" s="3">
        <f t="shared" si="47"/>
        <v>351</v>
      </c>
      <c r="F346" s="3">
        <v>323</v>
      </c>
      <c r="G346" s="3">
        <v>28</v>
      </c>
      <c r="H346" s="3"/>
      <c r="I346" s="6">
        <f t="shared" si="48"/>
        <v>100</v>
      </c>
      <c r="J346" s="6">
        <f t="shared" si="49"/>
        <v>24.025974025974026</v>
      </c>
      <c r="K346" s="6"/>
      <c r="L346" s="6">
        <f t="shared" si="50"/>
        <v>75.974025974025977</v>
      </c>
      <c r="M346" s="6">
        <f t="shared" si="51"/>
        <v>69.913419913419915</v>
      </c>
      <c r="N346" s="6">
        <f t="shared" si="52"/>
        <v>6.0606060606060606</v>
      </c>
    </row>
    <row r="347" spans="1:14" x14ac:dyDescent="0.2">
      <c r="A347" s="42" t="s">
        <v>0</v>
      </c>
      <c r="B347" s="3">
        <f t="shared" si="46"/>
        <v>462</v>
      </c>
      <c r="C347" s="3">
        <v>456</v>
      </c>
      <c r="D347" s="3"/>
      <c r="E347" s="3">
        <f t="shared" si="47"/>
        <v>6</v>
      </c>
      <c r="F347" s="3">
        <v>6</v>
      </c>
      <c r="G347" s="3">
        <v>0</v>
      </c>
      <c r="H347" s="3"/>
      <c r="I347" s="6">
        <f t="shared" si="48"/>
        <v>100</v>
      </c>
      <c r="J347" s="6">
        <f t="shared" si="49"/>
        <v>98.701298701298697</v>
      </c>
      <c r="K347" s="6"/>
      <c r="L347" s="6">
        <f t="shared" si="50"/>
        <v>1.2987012987012987</v>
      </c>
      <c r="M347" s="6">
        <f t="shared" si="51"/>
        <v>1.2987012987012987</v>
      </c>
      <c r="N347" s="6">
        <f t="shared" si="52"/>
        <v>0</v>
      </c>
    </row>
    <row r="348" spans="1:14" x14ac:dyDescent="0.2">
      <c r="B348" s="3"/>
      <c r="C348" s="3"/>
      <c r="D348" s="3"/>
      <c r="E348" s="3"/>
      <c r="F348" s="3"/>
      <c r="G348" s="3"/>
      <c r="H348" s="3"/>
      <c r="I348" s="6"/>
      <c r="J348" s="6"/>
      <c r="K348" s="6"/>
      <c r="L348" s="6"/>
      <c r="M348" s="6"/>
      <c r="N348" s="6"/>
    </row>
    <row r="349" spans="1:14" x14ac:dyDescent="0.2">
      <c r="A349" s="45" t="s">
        <v>101</v>
      </c>
      <c r="B349" s="3"/>
      <c r="C349" s="3"/>
      <c r="D349" s="3"/>
      <c r="E349" s="3"/>
      <c r="F349" s="3"/>
      <c r="G349" s="3"/>
      <c r="H349" s="3"/>
      <c r="I349" s="6"/>
      <c r="J349" s="6"/>
      <c r="K349" s="6"/>
      <c r="L349" s="6"/>
      <c r="M349" s="6"/>
      <c r="N349" s="6"/>
    </row>
    <row r="350" spans="1:14" x14ac:dyDescent="0.2">
      <c r="A350" s="42" t="s">
        <v>8</v>
      </c>
      <c r="B350" s="3">
        <f t="shared" si="46"/>
        <v>450</v>
      </c>
      <c r="C350" s="3">
        <v>47</v>
      </c>
      <c r="D350" s="3"/>
      <c r="E350" s="3">
        <f t="shared" si="47"/>
        <v>403</v>
      </c>
      <c r="F350" s="3">
        <v>338</v>
      </c>
      <c r="G350" s="3">
        <v>65</v>
      </c>
      <c r="H350" s="3"/>
      <c r="I350" s="6">
        <f t="shared" si="48"/>
        <v>99.999999999999986</v>
      </c>
      <c r="J350" s="6">
        <f t="shared" si="49"/>
        <v>10.444444444444445</v>
      </c>
      <c r="K350" s="6"/>
      <c r="L350" s="6">
        <f t="shared" si="50"/>
        <v>89.555555555555543</v>
      </c>
      <c r="M350" s="6">
        <f t="shared" si="51"/>
        <v>75.1111111111111</v>
      </c>
      <c r="N350" s="6">
        <f t="shared" si="52"/>
        <v>14.444444444444443</v>
      </c>
    </row>
    <row r="351" spans="1:14" x14ac:dyDescent="0.2">
      <c r="A351" s="42" t="s">
        <v>7</v>
      </c>
      <c r="B351" s="3">
        <f t="shared" si="46"/>
        <v>450</v>
      </c>
      <c r="C351" s="3">
        <v>6</v>
      </c>
      <c r="D351" s="3"/>
      <c r="E351" s="3">
        <f t="shared" si="47"/>
        <v>444</v>
      </c>
      <c r="F351" s="3">
        <v>127</v>
      </c>
      <c r="G351" s="3">
        <v>317</v>
      </c>
      <c r="H351" s="3"/>
      <c r="I351" s="6">
        <f t="shared" si="48"/>
        <v>99.999999999999986</v>
      </c>
      <c r="J351" s="6">
        <f t="shared" si="49"/>
        <v>1.3333333333333335</v>
      </c>
      <c r="K351" s="6"/>
      <c r="L351" s="6">
        <f t="shared" si="50"/>
        <v>98.666666666666657</v>
      </c>
      <c r="M351" s="6">
        <f t="shared" si="51"/>
        <v>28.222222222222221</v>
      </c>
      <c r="N351" s="6">
        <f t="shared" si="52"/>
        <v>70.444444444444443</v>
      </c>
    </row>
    <row r="352" spans="1:14" x14ac:dyDescent="0.2">
      <c r="A352" s="42" t="s">
        <v>6</v>
      </c>
      <c r="B352" s="3">
        <f t="shared" si="46"/>
        <v>450</v>
      </c>
      <c r="C352" s="3">
        <v>164</v>
      </c>
      <c r="D352" s="3"/>
      <c r="E352" s="3">
        <f t="shared" si="47"/>
        <v>286</v>
      </c>
      <c r="F352" s="3">
        <v>243</v>
      </c>
      <c r="G352" s="3">
        <v>43</v>
      </c>
      <c r="H352" s="3"/>
      <c r="I352" s="6">
        <f t="shared" si="48"/>
        <v>100</v>
      </c>
      <c r="J352" s="6">
        <f t="shared" si="49"/>
        <v>36.444444444444443</v>
      </c>
      <c r="K352" s="6"/>
      <c r="L352" s="6">
        <f t="shared" si="50"/>
        <v>63.555555555555557</v>
      </c>
      <c r="M352" s="6">
        <f t="shared" si="51"/>
        <v>54</v>
      </c>
      <c r="N352" s="6">
        <f t="shared" si="52"/>
        <v>9.5555555555555554</v>
      </c>
    </row>
    <row r="353" spans="1:14" x14ac:dyDescent="0.2">
      <c r="A353" s="42" t="s">
        <v>5</v>
      </c>
      <c r="B353" s="3">
        <f t="shared" si="46"/>
        <v>450</v>
      </c>
      <c r="C353" s="3">
        <v>364</v>
      </c>
      <c r="D353" s="3"/>
      <c r="E353" s="3">
        <f t="shared" si="47"/>
        <v>86</v>
      </c>
      <c r="F353" s="3">
        <v>79</v>
      </c>
      <c r="G353" s="3">
        <v>7</v>
      </c>
      <c r="H353" s="3"/>
      <c r="I353" s="6">
        <f t="shared" si="48"/>
        <v>100</v>
      </c>
      <c r="J353" s="6">
        <f t="shared" si="49"/>
        <v>80.888888888888886</v>
      </c>
      <c r="K353" s="6"/>
      <c r="L353" s="6">
        <f t="shared" si="50"/>
        <v>19.111111111111111</v>
      </c>
      <c r="M353" s="6">
        <f t="shared" si="51"/>
        <v>17.555555555555554</v>
      </c>
      <c r="N353" s="6">
        <f t="shared" si="52"/>
        <v>1.5555555555555556</v>
      </c>
    </row>
    <row r="354" spans="1:14" x14ac:dyDescent="0.2">
      <c r="A354" s="42" t="s">
        <v>4</v>
      </c>
      <c r="B354" s="3">
        <f t="shared" si="46"/>
        <v>450</v>
      </c>
      <c r="C354" s="3">
        <v>244</v>
      </c>
      <c r="D354" s="3"/>
      <c r="E354" s="3">
        <f t="shared" si="47"/>
        <v>206</v>
      </c>
      <c r="F354" s="3">
        <v>197</v>
      </c>
      <c r="G354" s="3">
        <v>9</v>
      </c>
      <c r="H354" s="3"/>
      <c r="I354" s="6">
        <f t="shared" si="48"/>
        <v>100</v>
      </c>
      <c r="J354" s="6">
        <f t="shared" si="49"/>
        <v>54.222222222222229</v>
      </c>
      <c r="K354" s="6"/>
      <c r="L354" s="6">
        <f t="shared" si="50"/>
        <v>45.777777777777779</v>
      </c>
      <c r="M354" s="6">
        <f t="shared" si="51"/>
        <v>43.777777777777779</v>
      </c>
      <c r="N354" s="6">
        <f t="shared" si="52"/>
        <v>2</v>
      </c>
    </row>
    <row r="355" spans="1:14" x14ac:dyDescent="0.2">
      <c r="A355" s="42" t="s">
        <v>2</v>
      </c>
      <c r="B355" s="3">
        <f t="shared" si="46"/>
        <v>450</v>
      </c>
      <c r="C355" s="3">
        <v>81</v>
      </c>
      <c r="D355" s="3"/>
      <c r="E355" s="3">
        <f t="shared" si="47"/>
        <v>369</v>
      </c>
      <c r="F355" s="3">
        <v>244</v>
      </c>
      <c r="G355" s="3">
        <v>125</v>
      </c>
      <c r="H355" s="3"/>
      <c r="I355" s="6">
        <f t="shared" si="48"/>
        <v>100</v>
      </c>
      <c r="J355" s="6">
        <f t="shared" si="49"/>
        <v>18</v>
      </c>
      <c r="K355" s="6"/>
      <c r="L355" s="6">
        <f t="shared" si="50"/>
        <v>82</v>
      </c>
      <c r="M355" s="6">
        <f t="shared" si="51"/>
        <v>54.222222222222229</v>
      </c>
      <c r="N355" s="6">
        <f t="shared" si="52"/>
        <v>27.777777777777779</v>
      </c>
    </row>
    <row r="356" spans="1:14" x14ac:dyDescent="0.2">
      <c r="A356" s="42" t="s">
        <v>1</v>
      </c>
      <c r="B356" s="3">
        <f t="shared" si="46"/>
        <v>450</v>
      </c>
      <c r="C356" s="3">
        <v>65</v>
      </c>
      <c r="D356" s="3"/>
      <c r="E356" s="3">
        <f t="shared" si="47"/>
        <v>385</v>
      </c>
      <c r="F356" s="3">
        <v>264</v>
      </c>
      <c r="G356" s="3">
        <v>121</v>
      </c>
      <c r="H356" s="3"/>
      <c r="I356" s="6">
        <f t="shared" si="48"/>
        <v>100</v>
      </c>
      <c r="J356" s="6">
        <f t="shared" si="49"/>
        <v>14.444444444444443</v>
      </c>
      <c r="K356" s="6"/>
      <c r="L356" s="6">
        <f t="shared" si="50"/>
        <v>85.555555555555557</v>
      </c>
      <c r="M356" s="6">
        <f t="shared" si="51"/>
        <v>58.666666666666664</v>
      </c>
      <c r="N356" s="6">
        <f t="shared" si="52"/>
        <v>26.888888888888889</v>
      </c>
    </row>
    <row r="357" spans="1:14" x14ac:dyDescent="0.2">
      <c r="A357" s="42" t="s">
        <v>0</v>
      </c>
      <c r="B357" s="3">
        <f t="shared" si="46"/>
        <v>450</v>
      </c>
      <c r="C357" s="3">
        <v>404</v>
      </c>
      <c r="D357" s="3"/>
      <c r="E357" s="3">
        <f t="shared" si="47"/>
        <v>46</v>
      </c>
      <c r="F357" s="3">
        <v>41</v>
      </c>
      <c r="G357" s="3">
        <v>5</v>
      </c>
      <c r="H357" s="3"/>
      <c r="I357" s="6">
        <f t="shared" si="48"/>
        <v>100</v>
      </c>
      <c r="J357" s="6">
        <f t="shared" si="49"/>
        <v>89.777777777777771</v>
      </c>
      <c r="K357" s="6"/>
      <c r="L357" s="6">
        <f t="shared" si="50"/>
        <v>10.222222222222221</v>
      </c>
      <c r="M357" s="6">
        <f t="shared" si="51"/>
        <v>9.1111111111111107</v>
      </c>
      <c r="N357" s="6">
        <f t="shared" si="52"/>
        <v>1.1111111111111112</v>
      </c>
    </row>
    <row r="358" spans="1:14" x14ac:dyDescent="0.2">
      <c r="B358" s="3"/>
      <c r="C358" s="3"/>
      <c r="D358" s="3"/>
      <c r="E358" s="3"/>
      <c r="F358" s="3"/>
      <c r="G358" s="3"/>
      <c r="H358" s="3"/>
      <c r="I358" s="6"/>
      <c r="J358" s="6"/>
      <c r="K358" s="6"/>
      <c r="L358" s="6"/>
      <c r="M358" s="6"/>
      <c r="N358" s="6"/>
    </row>
    <row r="359" spans="1:14" x14ac:dyDescent="0.2">
      <c r="A359" s="45" t="s">
        <v>102</v>
      </c>
      <c r="B359" s="3"/>
      <c r="C359" s="3"/>
      <c r="D359" s="3"/>
      <c r="E359" s="3"/>
      <c r="F359" s="3"/>
      <c r="G359" s="3"/>
      <c r="H359" s="3"/>
      <c r="I359" s="6"/>
      <c r="J359" s="6"/>
      <c r="K359" s="6"/>
      <c r="L359" s="6"/>
      <c r="M359" s="6"/>
      <c r="N359" s="6"/>
    </row>
    <row r="360" spans="1:14" x14ac:dyDescent="0.2">
      <c r="A360" s="42" t="s">
        <v>8</v>
      </c>
      <c r="B360" s="3">
        <f t="shared" si="46"/>
        <v>498</v>
      </c>
      <c r="C360" s="3">
        <v>80</v>
      </c>
      <c r="D360" s="3"/>
      <c r="E360" s="3">
        <f t="shared" si="47"/>
        <v>418</v>
      </c>
      <c r="F360" s="3">
        <v>293</v>
      </c>
      <c r="G360" s="3">
        <v>125</v>
      </c>
      <c r="H360" s="3"/>
      <c r="I360" s="6">
        <f t="shared" si="48"/>
        <v>100</v>
      </c>
      <c r="J360" s="6">
        <f t="shared" si="49"/>
        <v>16.064257028112451</v>
      </c>
      <c r="K360" s="6"/>
      <c r="L360" s="6">
        <f t="shared" si="50"/>
        <v>83.935742971887549</v>
      </c>
      <c r="M360" s="6">
        <f t="shared" si="51"/>
        <v>58.835341365461844</v>
      </c>
      <c r="N360" s="6">
        <f t="shared" si="52"/>
        <v>25.100401606425706</v>
      </c>
    </row>
    <row r="361" spans="1:14" x14ac:dyDescent="0.2">
      <c r="A361" s="42" t="s">
        <v>7</v>
      </c>
      <c r="B361" s="3">
        <f t="shared" si="46"/>
        <v>498</v>
      </c>
      <c r="C361" s="3">
        <v>1</v>
      </c>
      <c r="D361" s="3"/>
      <c r="E361" s="3">
        <f t="shared" si="47"/>
        <v>497</v>
      </c>
      <c r="F361" s="3">
        <v>103</v>
      </c>
      <c r="G361" s="3">
        <v>394</v>
      </c>
      <c r="H361" s="3"/>
      <c r="I361" s="6">
        <f t="shared" si="48"/>
        <v>100</v>
      </c>
      <c r="J361" s="6">
        <f t="shared" si="49"/>
        <v>0.20080321285140559</v>
      </c>
      <c r="K361" s="6"/>
      <c r="L361" s="6">
        <f t="shared" si="50"/>
        <v>99.799196787148588</v>
      </c>
      <c r="M361" s="6">
        <f t="shared" si="51"/>
        <v>20.682730923694777</v>
      </c>
      <c r="N361" s="6">
        <f t="shared" si="52"/>
        <v>79.116465863453811</v>
      </c>
    </row>
    <row r="362" spans="1:14" x14ac:dyDescent="0.2">
      <c r="A362" s="42" t="s">
        <v>6</v>
      </c>
      <c r="B362" s="3">
        <f t="shared" si="46"/>
        <v>498</v>
      </c>
      <c r="C362" s="3">
        <v>135</v>
      </c>
      <c r="D362" s="3"/>
      <c r="E362" s="3">
        <f t="shared" si="47"/>
        <v>363</v>
      </c>
      <c r="F362" s="3">
        <v>214</v>
      </c>
      <c r="G362" s="3">
        <v>149</v>
      </c>
      <c r="H362" s="3"/>
      <c r="I362" s="6">
        <f t="shared" si="48"/>
        <v>100</v>
      </c>
      <c r="J362" s="6">
        <f t="shared" si="49"/>
        <v>27.108433734939759</v>
      </c>
      <c r="K362" s="6"/>
      <c r="L362" s="6">
        <f t="shared" si="50"/>
        <v>72.891566265060248</v>
      </c>
      <c r="M362" s="6">
        <f t="shared" si="51"/>
        <v>42.971887550200805</v>
      </c>
      <c r="N362" s="6">
        <f t="shared" si="52"/>
        <v>29.919678714859437</v>
      </c>
    </row>
    <row r="363" spans="1:14" x14ac:dyDescent="0.2">
      <c r="A363" s="42" t="s">
        <v>5</v>
      </c>
      <c r="B363" s="3">
        <f t="shared" si="46"/>
        <v>498</v>
      </c>
      <c r="C363" s="3">
        <v>442</v>
      </c>
      <c r="D363" s="3"/>
      <c r="E363" s="3">
        <f t="shared" si="47"/>
        <v>56</v>
      </c>
      <c r="F363" s="3">
        <v>48</v>
      </c>
      <c r="G363" s="3">
        <v>8</v>
      </c>
      <c r="H363" s="3"/>
      <c r="I363" s="6">
        <f t="shared" si="48"/>
        <v>100</v>
      </c>
      <c r="J363" s="6">
        <f t="shared" si="49"/>
        <v>88.755020080321287</v>
      </c>
      <c r="K363" s="6"/>
      <c r="L363" s="6">
        <f t="shared" si="50"/>
        <v>11.244979919678716</v>
      </c>
      <c r="M363" s="6">
        <f t="shared" si="51"/>
        <v>9.6385542168674707</v>
      </c>
      <c r="N363" s="6">
        <f t="shared" si="52"/>
        <v>1.6064257028112447</v>
      </c>
    </row>
    <row r="364" spans="1:14" x14ac:dyDescent="0.2">
      <c r="A364" s="42" t="s">
        <v>4</v>
      </c>
      <c r="B364" s="3">
        <f t="shared" si="46"/>
        <v>498</v>
      </c>
      <c r="C364" s="3">
        <v>218</v>
      </c>
      <c r="D364" s="3"/>
      <c r="E364" s="3">
        <f t="shared" si="47"/>
        <v>280</v>
      </c>
      <c r="F364" s="3">
        <v>272</v>
      </c>
      <c r="G364" s="3">
        <v>8</v>
      </c>
      <c r="H364" s="3"/>
      <c r="I364" s="6">
        <f t="shared" si="48"/>
        <v>100</v>
      </c>
      <c r="J364" s="6">
        <f t="shared" si="49"/>
        <v>43.775100401606423</v>
      </c>
      <c r="K364" s="6"/>
      <c r="L364" s="6">
        <f t="shared" si="50"/>
        <v>56.224899598393577</v>
      </c>
      <c r="M364" s="6">
        <f t="shared" si="51"/>
        <v>54.618473895582333</v>
      </c>
      <c r="N364" s="6">
        <f t="shared" si="52"/>
        <v>1.6064257028112447</v>
      </c>
    </row>
    <row r="365" spans="1:14" x14ac:dyDescent="0.2">
      <c r="A365" s="42" t="s">
        <v>2</v>
      </c>
      <c r="B365" s="3">
        <f t="shared" si="46"/>
        <v>498</v>
      </c>
      <c r="C365" s="3">
        <v>116</v>
      </c>
      <c r="D365" s="3"/>
      <c r="E365" s="3">
        <f t="shared" si="47"/>
        <v>382</v>
      </c>
      <c r="F365" s="3">
        <v>278</v>
      </c>
      <c r="G365" s="3">
        <v>104</v>
      </c>
      <c r="H365" s="3"/>
      <c r="I365" s="6">
        <f t="shared" si="48"/>
        <v>100</v>
      </c>
      <c r="J365" s="6">
        <f t="shared" si="49"/>
        <v>23.293172690763054</v>
      </c>
      <c r="K365" s="6"/>
      <c r="L365" s="6">
        <f t="shared" si="50"/>
        <v>76.706827309236942</v>
      </c>
      <c r="M365" s="6">
        <f t="shared" si="51"/>
        <v>55.823293172690761</v>
      </c>
      <c r="N365" s="6">
        <f t="shared" si="52"/>
        <v>20.883534136546185</v>
      </c>
    </row>
    <row r="366" spans="1:14" x14ac:dyDescent="0.2">
      <c r="A366" s="42" t="s">
        <v>1</v>
      </c>
      <c r="B366" s="3">
        <f t="shared" si="46"/>
        <v>498</v>
      </c>
      <c r="C366" s="3">
        <v>36</v>
      </c>
      <c r="D366" s="3"/>
      <c r="E366" s="3">
        <f t="shared" si="47"/>
        <v>462</v>
      </c>
      <c r="F366" s="3">
        <v>259</v>
      </c>
      <c r="G366" s="3">
        <v>203</v>
      </c>
      <c r="H366" s="3"/>
      <c r="I366" s="6">
        <f t="shared" si="48"/>
        <v>100.00000000000001</v>
      </c>
      <c r="J366" s="6">
        <f t="shared" si="49"/>
        <v>7.2289156626506017</v>
      </c>
      <c r="K366" s="6"/>
      <c r="L366" s="6">
        <f t="shared" si="50"/>
        <v>92.771084337349407</v>
      </c>
      <c r="M366" s="6">
        <f t="shared" si="51"/>
        <v>52.00803212851406</v>
      </c>
      <c r="N366" s="6">
        <f t="shared" si="52"/>
        <v>40.76305220883534</v>
      </c>
    </row>
    <row r="367" spans="1:14" x14ac:dyDescent="0.2">
      <c r="A367" s="42" t="s">
        <v>0</v>
      </c>
      <c r="B367" s="3">
        <f t="shared" si="46"/>
        <v>498</v>
      </c>
      <c r="C367" s="3">
        <v>459</v>
      </c>
      <c r="D367" s="3"/>
      <c r="E367" s="3">
        <f t="shared" si="47"/>
        <v>39</v>
      </c>
      <c r="F367" s="3">
        <v>30</v>
      </c>
      <c r="G367" s="3">
        <v>9</v>
      </c>
      <c r="H367" s="3"/>
      <c r="I367" s="6">
        <f t="shared" si="48"/>
        <v>100</v>
      </c>
      <c r="J367" s="6">
        <f t="shared" si="49"/>
        <v>92.168674698795186</v>
      </c>
      <c r="K367" s="6"/>
      <c r="L367" s="6">
        <f t="shared" si="50"/>
        <v>7.831325301204819</v>
      </c>
      <c r="M367" s="6">
        <f t="shared" si="51"/>
        <v>6.024096385542169</v>
      </c>
      <c r="N367" s="6">
        <f t="shared" si="52"/>
        <v>1.8072289156626504</v>
      </c>
    </row>
    <row r="368" spans="1:14" x14ac:dyDescent="0.2">
      <c r="B368" s="3"/>
      <c r="C368" s="3"/>
      <c r="D368" s="3"/>
      <c r="E368" s="3"/>
      <c r="F368" s="3"/>
      <c r="G368" s="3"/>
      <c r="H368" s="3"/>
      <c r="I368" s="6"/>
      <c r="J368" s="6"/>
      <c r="K368" s="6"/>
      <c r="L368" s="6"/>
      <c r="M368" s="6"/>
      <c r="N368" s="6"/>
    </row>
    <row r="369" spans="1:14" x14ac:dyDescent="0.2">
      <c r="A369" s="45" t="s">
        <v>103</v>
      </c>
      <c r="B369" s="3"/>
      <c r="C369" s="3"/>
      <c r="D369" s="3"/>
      <c r="E369" s="3"/>
      <c r="F369" s="3"/>
      <c r="G369" s="3"/>
      <c r="H369" s="3"/>
      <c r="I369" s="6"/>
      <c r="J369" s="6"/>
      <c r="K369" s="6"/>
      <c r="L369" s="6"/>
      <c r="M369" s="6"/>
      <c r="N369" s="6"/>
    </row>
    <row r="370" spans="1:14" x14ac:dyDescent="0.2">
      <c r="A370" s="42" t="s">
        <v>8</v>
      </c>
      <c r="B370" s="3">
        <f t="shared" si="46"/>
        <v>450</v>
      </c>
      <c r="C370" s="3">
        <v>55</v>
      </c>
      <c r="D370" s="3"/>
      <c r="E370" s="3">
        <f t="shared" si="47"/>
        <v>395</v>
      </c>
      <c r="F370" s="3">
        <v>342</v>
      </c>
      <c r="G370" s="3">
        <v>53</v>
      </c>
      <c r="H370" s="3"/>
      <c r="I370" s="6">
        <f t="shared" si="48"/>
        <v>100</v>
      </c>
      <c r="J370" s="6">
        <f t="shared" si="49"/>
        <v>12.222222222222221</v>
      </c>
      <c r="K370" s="6"/>
      <c r="L370" s="6">
        <f t="shared" si="50"/>
        <v>87.777777777777771</v>
      </c>
      <c r="M370" s="6">
        <f t="shared" si="51"/>
        <v>76</v>
      </c>
      <c r="N370" s="6">
        <f t="shared" si="52"/>
        <v>11.777777777777777</v>
      </c>
    </row>
    <row r="371" spans="1:14" x14ac:dyDescent="0.2">
      <c r="A371" s="42" t="s">
        <v>7</v>
      </c>
      <c r="B371" s="3">
        <f t="shared" si="46"/>
        <v>450</v>
      </c>
      <c r="C371" s="3">
        <v>2</v>
      </c>
      <c r="D371" s="3"/>
      <c r="E371" s="3">
        <f t="shared" si="47"/>
        <v>448</v>
      </c>
      <c r="F371" s="3">
        <v>85</v>
      </c>
      <c r="G371" s="3">
        <v>363</v>
      </c>
      <c r="H371" s="3"/>
      <c r="I371" s="6">
        <f t="shared" si="48"/>
        <v>99.999999999999986</v>
      </c>
      <c r="J371" s="6">
        <f t="shared" si="49"/>
        <v>0.44444444444444442</v>
      </c>
      <c r="K371" s="6"/>
      <c r="L371" s="6">
        <f t="shared" si="50"/>
        <v>99.555555555555543</v>
      </c>
      <c r="M371" s="6">
        <f t="shared" si="51"/>
        <v>18.888888888888889</v>
      </c>
      <c r="N371" s="6">
        <f t="shared" si="52"/>
        <v>80.666666666666657</v>
      </c>
    </row>
    <row r="372" spans="1:14" x14ac:dyDescent="0.2">
      <c r="A372" s="42" t="s">
        <v>6</v>
      </c>
      <c r="B372" s="3">
        <f t="shared" si="46"/>
        <v>450</v>
      </c>
      <c r="C372" s="3">
        <v>176</v>
      </c>
      <c r="D372" s="3"/>
      <c r="E372" s="3">
        <f t="shared" si="47"/>
        <v>274</v>
      </c>
      <c r="F372" s="3">
        <v>237</v>
      </c>
      <c r="G372" s="3">
        <v>37</v>
      </c>
      <c r="H372" s="3"/>
      <c r="I372" s="6">
        <f t="shared" si="48"/>
        <v>100</v>
      </c>
      <c r="J372" s="6">
        <f t="shared" si="49"/>
        <v>39.111111111111114</v>
      </c>
      <c r="K372" s="6"/>
      <c r="L372" s="6">
        <f t="shared" si="50"/>
        <v>60.888888888888886</v>
      </c>
      <c r="M372" s="6">
        <f t="shared" si="51"/>
        <v>52.666666666666664</v>
      </c>
      <c r="N372" s="6">
        <f t="shared" si="52"/>
        <v>8.2222222222222232</v>
      </c>
    </row>
    <row r="373" spans="1:14" x14ac:dyDescent="0.2">
      <c r="A373" s="42" t="s">
        <v>5</v>
      </c>
      <c r="B373" s="3">
        <f t="shared" si="46"/>
        <v>450</v>
      </c>
      <c r="C373" s="3">
        <v>423</v>
      </c>
      <c r="D373" s="3"/>
      <c r="E373" s="3">
        <f t="shared" si="47"/>
        <v>27</v>
      </c>
      <c r="F373" s="3">
        <v>26</v>
      </c>
      <c r="G373" s="3">
        <v>1</v>
      </c>
      <c r="H373" s="3"/>
      <c r="I373" s="6">
        <f t="shared" si="48"/>
        <v>100</v>
      </c>
      <c r="J373" s="6">
        <f t="shared" si="49"/>
        <v>94</v>
      </c>
      <c r="K373" s="6"/>
      <c r="L373" s="6">
        <f t="shared" si="50"/>
        <v>6</v>
      </c>
      <c r="M373" s="6">
        <f t="shared" si="51"/>
        <v>5.7777777777777777</v>
      </c>
      <c r="N373" s="6">
        <f t="shared" si="52"/>
        <v>0.22222222222222221</v>
      </c>
    </row>
    <row r="374" spans="1:14" x14ac:dyDescent="0.2">
      <c r="A374" s="42" t="s">
        <v>4</v>
      </c>
      <c r="B374" s="3">
        <f t="shared" si="46"/>
        <v>450</v>
      </c>
      <c r="C374" s="3">
        <v>236</v>
      </c>
      <c r="D374" s="3"/>
      <c r="E374" s="3">
        <f t="shared" si="47"/>
        <v>214</v>
      </c>
      <c r="F374" s="3">
        <v>208</v>
      </c>
      <c r="G374" s="3">
        <v>6</v>
      </c>
      <c r="H374" s="3"/>
      <c r="I374" s="6">
        <f t="shared" si="48"/>
        <v>100</v>
      </c>
      <c r="J374" s="6">
        <f t="shared" si="49"/>
        <v>52.44444444444445</v>
      </c>
      <c r="K374" s="6"/>
      <c r="L374" s="6">
        <f t="shared" si="50"/>
        <v>47.555555555555557</v>
      </c>
      <c r="M374" s="6">
        <f t="shared" si="51"/>
        <v>46.222222222222221</v>
      </c>
      <c r="N374" s="6">
        <f t="shared" si="52"/>
        <v>1.3333333333333335</v>
      </c>
    </row>
    <row r="375" spans="1:14" x14ac:dyDescent="0.2">
      <c r="A375" s="42" t="s">
        <v>2</v>
      </c>
      <c r="B375" s="3">
        <f t="shared" si="46"/>
        <v>450</v>
      </c>
      <c r="C375" s="3">
        <v>67</v>
      </c>
      <c r="D375" s="3"/>
      <c r="E375" s="3">
        <f t="shared" si="47"/>
        <v>383</v>
      </c>
      <c r="F375" s="3">
        <v>271</v>
      </c>
      <c r="G375" s="3">
        <v>112</v>
      </c>
      <c r="H375" s="3"/>
      <c r="I375" s="6">
        <f t="shared" si="48"/>
        <v>100</v>
      </c>
      <c r="J375" s="6">
        <f t="shared" si="49"/>
        <v>14.888888888888888</v>
      </c>
      <c r="K375" s="6"/>
      <c r="L375" s="6">
        <f t="shared" si="50"/>
        <v>85.111111111111114</v>
      </c>
      <c r="M375" s="6">
        <f t="shared" si="51"/>
        <v>60.222222222222221</v>
      </c>
      <c r="N375" s="6">
        <f t="shared" si="52"/>
        <v>24.888888888888889</v>
      </c>
    </row>
    <row r="376" spans="1:14" x14ac:dyDescent="0.2">
      <c r="A376" s="42" t="s">
        <v>1</v>
      </c>
      <c r="B376" s="3">
        <f t="shared" si="46"/>
        <v>450</v>
      </c>
      <c r="C376" s="3">
        <v>99</v>
      </c>
      <c r="D376" s="3"/>
      <c r="E376" s="3">
        <f t="shared" si="47"/>
        <v>351</v>
      </c>
      <c r="F376" s="3">
        <v>281</v>
      </c>
      <c r="G376" s="3">
        <v>70</v>
      </c>
      <c r="H376" s="3"/>
      <c r="I376" s="6">
        <f t="shared" si="48"/>
        <v>100</v>
      </c>
      <c r="J376" s="6">
        <f t="shared" si="49"/>
        <v>22</v>
      </c>
      <c r="K376" s="6"/>
      <c r="L376" s="6">
        <f t="shared" si="50"/>
        <v>78</v>
      </c>
      <c r="M376" s="6">
        <f t="shared" si="51"/>
        <v>62.44444444444445</v>
      </c>
      <c r="N376" s="6">
        <f t="shared" si="52"/>
        <v>15.555555555555555</v>
      </c>
    </row>
    <row r="377" spans="1:14" x14ac:dyDescent="0.2">
      <c r="A377" s="42" t="s">
        <v>0</v>
      </c>
      <c r="B377" s="3">
        <f t="shared" si="46"/>
        <v>450</v>
      </c>
      <c r="C377" s="3">
        <v>370</v>
      </c>
      <c r="D377" s="3"/>
      <c r="E377" s="3">
        <f t="shared" si="47"/>
        <v>80</v>
      </c>
      <c r="F377" s="3">
        <v>75</v>
      </c>
      <c r="G377" s="3">
        <v>5</v>
      </c>
      <c r="H377" s="3"/>
      <c r="I377" s="6">
        <f t="shared" si="48"/>
        <v>99.999999999999986</v>
      </c>
      <c r="J377" s="6">
        <f t="shared" si="49"/>
        <v>82.222222222222214</v>
      </c>
      <c r="K377" s="6"/>
      <c r="L377" s="6">
        <f t="shared" si="50"/>
        <v>17.777777777777775</v>
      </c>
      <c r="M377" s="6">
        <f t="shared" si="51"/>
        <v>16.666666666666664</v>
      </c>
      <c r="N377" s="6">
        <f t="shared" si="52"/>
        <v>1.1111111111111112</v>
      </c>
    </row>
    <row r="378" spans="1:14" x14ac:dyDescent="0.2">
      <c r="B378" s="3"/>
      <c r="C378" s="3"/>
      <c r="D378" s="3"/>
      <c r="E378" s="3"/>
      <c r="F378" s="3"/>
      <c r="G378" s="3"/>
      <c r="H378" s="3"/>
      <c r="I378" s="6"/>
      <c r="J378" s="6"/>
      <c r="K378" s="6"/>
      <c r="L378" s="6"/>
      <c r="M378" s="6"/>
      <c r="N378" s="6"/>
    </row>
    <row r="379" spans="1:14" x14ac:dyDescent="0.2">
      <c r="A379" s="45" t="s">
        <v>104</v>
      </c>
      <c r="B379" s="3"/>
      <c r="C379" s="3"/>
      <c r="D379" s="3"/>
      <c r="E379" s="3"/>
      <c r="F379" s="3"/>
      <c r="G379" s="3"/>
      <c r="H379" s="3"/>
      <c r="I379" s="6"/>
      <c r="J379" s="6"/>
      <c r="K379" s="6"/>
      <c r="L379" s="6"/>
      <c r="M379" s="6"/>
      <c r="N379" s="6"/>
    </row>
    <row r="380" spans="1:14" x14ac:dyDescent="0.2">
      <c r="A380" s="42" t="s">
        <v>8</v>
      </c>
      <c r="B380" s="3">
        <f t="shared" si="46"/>
        <v>498</v>
      </c>
      <c r="C380" s="3">
        <v>87</v>
      </c>
      <c r="D380" s="3"/>
      <c r="E380" s="3">
        <f t="shared" si="47"/>
        <v>411</v>
      </c>
      <c r="F380" s="3">
        <v>382</v>
      </c>
      <c r="G380" s="3">
        <v>29</v>
      </c>
      <c r="H380" s="3"/>
      <c r="I380" s="6">
        <f t="shared" si="48"/>
        <v>100</v>
      </c>
      <c r="J380" s="6">
        <f t="shared" si="49"/>
        <v>17.46987951807229</v>
      </c>
      <c r="K380" s="6"/>
      <c r="L380" s="6">
        <f t="shared" si="50"/>
        <v>82.53012048192771</v>
      </c>
      <c r="M380" s="6">
        <f t="shared" si="51"/>
        <v>76.706827309236942</v>
      </c>
      <c r="N380" s="6">
        <f t="shared" si="52"/>
        <v>5.8232931726907635</v>
      </c>
    </row>
    <row r="381" spans="1:14" x14ac:dyDescent="0.2">
      <c r="A381" s="42" t="s">
        <v>7</v>
      </c>
      <c r="B381" s="3">
        <f t="shared" si="46"/>
        <v>498</v>
      </c>
      <c r="C381" s="3">
        <v>3</v>
      </c>
      <c r="D381" s="3"/>
      <c r="E381" s="3">
        <f t="shared" si="47"/>
        <v>495</v>
      </c>
      <c r="F381" s="3">
        <v>197</v>
      </c>
      <c r="G381" s="3">
        <v>298</v>
      </c>
      <c r="H381" s="3"/>
      <c r="I381" s="6">
        <f t="shared" si="48"/>
        <v>100</v>
      </c>
      <c r="J381" s="6">
        <f t="shared" si="49"/>
        <v>0.60240963855421692</v>
      </c>
      <c r="K381" s="6"/>
      <c r="L381" s="6">
        <f t="shared" si="50"/>
        <v>99.397590361445779</v>
      </c>
      <c r="M381" s="6">
        <f t="shared" si="51"/>
        <v>39.558232931726906</v>
      </c>
      <c r="N381" s="6">
        <f t="shared" si="52"/>
        <v>59.839357429718874</v>
      </c>
    </row>
    <row r="382" spans="1:14" x14ac:dyDescent="0.2">
      <c r="A382" s="42" t="s">
        <v>6</v>
      </c>
      <c r="B382" s="3">
        <f t="shared" si="46"/>
        <v>498</v>
      </c>
      <c r="C382" s="3">
        <v>174</v>
      </c>
      <c r="D382" s="3"/>
      <c r="E382" s="3">
        <f t="shared" si="47"/>
        <v>324</v>
      </c>
      <c r="F382" s="3">
        <v>292</v>
      </c>
      <c r="G382" s="3">
        <v>32</v>
      </c>
      <c r="H382" s="3"/>
      <c r="I382" s="6">
        <f t="shared" si="48"/>
        <v>100</v>
      </c>
      <c r="J382" s="6">
        <f t="shared" si="49"/>
        <v>34.939759036144579</v>
      </c>
      <c r="K382" s="6"/>
      <c r="L382" s="6">
        <f t="shared" si="50"/>
        <v>65.060240963855421</v>
      </c>
      <c r="M382" s="6">
        <f t="shared" si="51"/>
        <v>58.634538152610439</v>
      </c>
      <c r="N382" s="6">
        <f t="shared" si="52"/>
        <v>6.425702811244979</v>
      </c>
    </row>
    <row r="383" spans="1:14" x14ac:dyDescent="0.2">
      <c r="A383" s="42" t="s">
        <v>5</v>
      </c>
      <c r="B383" s="3">
        <f t="shared" si="46"/>
        <v>498</v>
      </c>
      <c r="C383" s="3">
        <v>467</v>
      </c>
      <c r="D383" s="3"/>
      <c r="E383" s="3">
        <f t="shared" si="47"/>
        <v>31</v>
      </c>
      <c r="F383" s="3">
        <v>27</v>
      </c>
      <c r="G383" s="3">
        <v>4</v>
      </c>
      <c r="H383" s="3"/>
      <c r="I383" s="6">
        <f t="shared" si="48"/>
        <v>100</v>
      </c>
      <c r="J383" s="6">
        <f t="shared" si="49"/>
        <v>93.775100401606423</v>
      </c>
      <c r="K383" s="6"/>
      <c r="L383" s="6">
        <f t="shared" si="50"/>
        <v>6.2248995983935744</v>
      </c>
      <c r="M383" s="6">
        <f t="shared" si="51"/>
        <v>5.4216867469879517</v>
      </c>
      <c r="N383" s="6">
        <f t="shared" si="52"/>
        <v>0.80321285140562237</v>
      </c>
    </row>
    <row r="384" spans="1:14" x14ac:dyDescent="0.2">
      <c r="A384" s="42" t="s">
        <v>4</v>
      </c>
      <c r="B384" s="3">
        <f t="shared" si="46"/>
        <v>498</v>
      </c>
      <c r="C384" s="3">
        <v>358</v>
      </c>
      <c r="D384" s="3"/>
      <c r="E384" s="3">
        <f t="shared" si="47"/>
        <v>140</v>
      </c>
      <c r="F384" s="3">
        <v>137</v>
      </c>
      <c r="G384" s="3">
        <v>3</v>
      </c>
      <c r="H384" s="3"/>
      <c r="I384" s="6">
        <f t="shared" si="48"/>
        <v>99.999999999999986</v>
      </c>
      <c r="J384" s="6">
        <f t="shared" si="49"/>
        <v>71.887550200803204</v>
      </c>
      <c r="K384" s="6"/>
      <c r="L384" s="6">
        <f t="shared" si="50"/>
        <v>28.112449799196785</v>
      </c>
      <c r="M384" s="6">
        <f t="shared" si="51"/>
        <v>27.510040160642568</v>
      </c>
      <c r="N384" s="6">
        <f t="shared" si="52"/>
        <v>0.60240963855421692</v>
      </c>
    </row>
    <row r="385" spans="1:14" x14ac:dyDescent="0.2">
      <c r="A385" s="42" t="s">
        <v>2</v>
      </c>
      <c r="B385" s="3">
        <f t="shared" si="46"/>
        <v>498</v>
      </c>
      <c r="C385" s="3">
        <v>117</v>
      </c>
      <c r="D385" s="3"/>
      <c r="E385" s="3">
        <f t="shared" si="47"/>
        <v>381</v>
      </c>
      <c r="F385" s="3">
        <v>241</v>
      </c>
      <c r="G385" s="3">
        <v>140</v>
      </c>
      <c r="H385" s="3"/>
      <c r="I385" s="6">
        <f t="shared" si="48"/>
        <v>100</v>
      </c>
      <c r="J385" s="6">
        <f t="shared" si="49"/>
        <v>23.493975903614459</v>
      </c>
      <c r="K385" s="6"/>
      <c r="L385" s="6">
        <f t="shared" si="50"/>
        <v>76.506024096385545</v>
      </c>
      <c r="M385" s="6">
        <f t="shared" si="51"/>
        <v>48.393574297188756</v>
      </c>
      <c r="N385" s="6">
        <f t="shared" si="52"/>
        <v>28.112449799196789</v>
      </c>
    </row>
    <row r="386" spans="1:14" x14ac:dyDescent="0.2">
      <c r="A386" s="42" t="s">
        <v>1</v>
      </c>
      <c r="B386" s="3">
        <f t="shared" si="46"/>
        <v>498</v>
      </c>
      <c r="C386" s="3">
        <v>33</v>
      </c>
      <c r="D386" s="3"/>
      <c r="E386" s="3">
        <f t="shared" si="47"/>
        <v>465</v>
      </c>
      <c r="F386" s="3">
        <v>259</v>
      </c>
      <c r="G386" s="3">
        <v>206</v>
      </c>
      <c r="H386" s="3"/>
      <c r="I386" s="6">
        <f t="shared" si="48"/>
        <v>100</v>
      </c>
      <c r="J386" s="6">
        <f t="shared" si="49"/>
        <v>6.6265060240963862</v>
      </c>
      <c r="K386" s="6"/>
      <c r="L386" s="6">
        <f t="shared" si="50"/>
        <v>93.373493975903614</v>
      </c>
      <c r="M386" s="6">
        <f t="shared" si="51"/>
        <v>52.00803212851406</v>
      </c>
      <c r="N386" s="6">
        <f t="shared" si="52"/>
        <v>41.365461847389554</v>
      </c>
    </row>
    <row r="387" spans="1:14" x14ac:dyDescent="0.2">
      <c r="A387" s="42" t="s">
        <v>0</v>
      </c>
      <c r="B387" s="3">
        <f t="shared" si="46"/>
        <v>498</v>
      </c>
      <c r="C387" s="3">
        <v>475</v>
      </c>
      <c r="D387" s="3"/>
      <c r="E387" s="3">
        <f t="shared" si="47"/>
        <v>23</v>
      </c>
      <c r="F387" s="3">
        <v>22</v>
      </c>
      <c r="G387" s="3">
        <v>1</v>
      </c>
      <c r="H387" s="3"/>
      <c r="I387" s="6">
        <f t="shared" si="48"/>
        <v>100</v>
      </c>
      <c r="J387" s="6">
        <f t="shared" si="49"/>
        <v>95.381526104417674</v>
      </c>
      <c r="K387" s="6"/>
      <c r="L387" s="6">
        <f t="shared" si="50"/>
        <v>4.618473895582329</v>
      </c>
      <c r="M387" s="6">
        <f t="shared" si="51"/>
        <v>4.4176706827309236</v>
      </c>
      <c r="N387" s="6">
        <f t="shared" si="52"/>
        <v>0.20080321285140559</v>
      </c>
    </row>
    <row r="388" spans="1:14" x14ac:dyDescent="0.2">
      <c r="B388" s="3"/>
      <c r="C388" s="3"/>
      <c r="D388" s="3"/>
      <c r="E388" s="3"/>
      <c r="F388" s="3"/>
      <c r="G388" s="3"/>
      <c r="H388" s="3"/>
      <c r="I388" s="6"/>
      <c r="J388" s="6"/>
      <c r="K388" s="6"/>
      <c r="L388" s="6"/>
      <c r="M388" s="6"/>
      <c r="N388" s="6"/>
    </row>
    <row r="389" spans="1:14" x14ac:dyDescent="0.2">
      <c r="A389" s="45" t="s">
        <v>105</v>
      </c>
      <c r="B389" s="3"/>
      <c r="C389" s="3"/>
      <c r="D389" s="3"/>
      <c r="E389" s="3"/>
      <c r="F389" s="3"/>
      <c r="G389" s="3"/>
      <c r="H389" s="3"/>
      <c r="I389" s="6"/>
      <c r="J389" s="6"/>
      <c r="K389" s="6"/>
      <c r="L389" s="6"/>
      <c r="M389" s="6"/>
      <c r="N389" s="6"/>
    </row>
    <row r="390" spans="1:14" x14ac:dyDescent="0.2">
      <c r="A390" s="42" t="s">
        <v>8</v>
      </c>
      <c r="B390" s="3">
        <f t="shared" si="46"/>
        <v>493</v>
      </c>
      <c r="C390" s="3">
        <v>105</v>
      </c>
      <c r="D390" s="3"/>
      <c r="E390" s="3">
        <f t="shared" si="47"/>
        <v>388</v>
      </c>
      <c r="F390" s="3">
        <v>345</v>
      </c>
      <c r="G390" s="3">
        <v>43</v>
      </c>
      <c r="H390" s="3"/>
      <c r="I390" s="6">
        <f t="shared" si="48"/>
        <v>99.999999999999986</v>
      </c>
      <c r="J390" s="6">
        <f t="shared" si="49"/>
        <v>21.298174442190671</v>
      </c>
      <c r="K390" s="6"/>
      <c r="L390" s="6">
        <f t="shared" si="50"/>
        <v>78.701825557809315</v>
      </c>
      <c r="M390" s="6">
        <f t="shared" si="51"/>
        <v>69.97971602434076</v>
      </c>
      <c r="N390" s="6">
        <f t="shared" si="52"/>
        <v>8.7221095334685597</v>
      </c>
    </row>
    <row r="391" spans="1:14" x14ac:dyDescent="0.2">
      <c r="A391" s="42" t="s">
        <v>7</v>
      </c>
      <c r="B391" s="3">
        <f t="shared" si="46"/>
        <v>493</v>
      </c>
      <c r="C391" s="3">
        <v>3</v>
      </c>
      <c r="D391" s="3"/>
      <c r="E391" s="3">
        <f t="shared" si="47"/>
        <v>490</v>
      </c>
      <c r="F391" s="3">
        <v>118</v>
      </c>
      <c r="G391" s="3">
        <v>372</v>
      </c>
      <c r="H391" s="3"/>
      <c r="I391" s="6">
        <f t="shared" si="48"/>
        <v>100</v>
      </c>
      <c r="J391" s="6">
        <f t="shared" si="49"/>
        <v>0.6085192697768762</v>
      </c>
      <c r="K391" s="6"/>
      <c r="L391" s="6">
        <f t="shared" si="50"/>
        <v>99.391480730223122</v>
      </c>
      <c r="M391" s="6">
        <f t="shared" si="51"/>
        <v>23.935091277890468</v>
      </c>
      <c r="N391" s="6">
        <f t="shared" si="52"/>
        <v>75.456389452332658</v>
      </c>
    </row>
    <row r="392" spans="1:14" x14ac:dyDescent="0.2">
      <c r="A392" s="42" t="s">
        <v>6</v>
      </c>
      <c r="B392" s="3">
        <f t="shared" si="46"/>
        <v>493</v>
      </c>
      <c r="C392" s="3">
        <v>101</v>
      </c>
      <c r="D392" s="3"/>
      <c r="E392" s="3">
        <f t="shared" si="47"/>
        <v>392</v>
      </c>
      <c r="F392" s="3">
        <v>342</v>
      </c>
      <c r="G392" s="3">
        <v>50</v>
      </c>
      <c r="H392" s="3"/>
      <c r="I392" s="6">
        <f t="shared" si="48"/>
        <v>100</v>
      </c>
      <c r="J392" s="6">
        <f t="shared" si="49"/>
        <v>20.486815415821503</v>
      </c>
      <c r="K392" s="6"/>
      <c r="L392" s="6">
        <f t="shared" si="50"/>
        <v>79.513184584178504</v>
      </c>
      <c r="M392" s="6">
        <f t="shared" si="51"/>
        <v>69.371196754563897</v>
      </c>
      <c r="N392" s="6">
        <f t="shared" si="52"/>
        <v>10.141987829614605</v>
      </c>
    </row>
    <row r="393" spans="1:14" x14ac:dyDescent="0.2">
      <c r="A393" s="42" t="s">
        <v>5</v>
      </c>
      <c r="B393" s="3">
        <f t="shared" si="46"/>
        <v>493</v>
      </c>
      <c r="C393" s="3">
        <v>315</v>
      </c>
      <c r="D393" s="3"/>
      <c r="E393" s="3">
        <f t="shared" si="47"/>
        <v>178</v>
      </c>
      <c r="F393" s="3">
        <v>144</v>
      </c>
      <c r="G393" s="3">
        <v>34</v>
      </c>
      <c r="H393" s="3"/>
      <c r="I393" s="6">
        <f t="shared" si="48"/>
        <v>100</v>
      </c>
      <c r="J393" s="6">
        <f t="shared" si="49"/>
        <v>63.894523326572006</v>
      </c>
      <c r="K393" s="6"/>
      <c r="L393" s="6">
        <f t="shared" si="50"/>
        <v>36.105476673427994</v>
      </c>
      <c r="M393" s="6">
        <f t="shared" si="51"/>
        <v>29.208924949290061</v>
      </c>
      <c r="N393" s="6">
        <f t="shared" si="52"/>
        <v>6.8965517241379306</v>
      </c>
    </row>
    <row r="394" spans="1:14" x14ac:dyDescent="0.2">
      <c r="A394" s="42" t="s">
        <v>4</v>
      </c>
      <c r="B394" s="3">
        <f t="shared" si="46"/>
        <v>493</v>
      </c>
      <c r="C394" s="3">
        <v>270</v>
      </c>
      <c r="D394" s="3"/>
      <c r="E394" s="3">
        <f t="shared" si="47"/>
        <v>223</v>
      </c>
      <c r="F394" s="3">
        <v>212</v>
      </c>
      <c r="G394" s="3">
        <v>11</v>
      </c>
      <c r="H394" s="3"/>
      <c r="I394" s="6">
        <f t="shared" si="48"/>
        <v>100</v>
      </c>
      <c r="J394" s="6">
        <f t="shared" si="49"/>
        <v>54.766734279918857</v>
      </c>
      <c r="K394" s="6"/>
      <c r="L394" s="6">
        <f t="shared" si="50"/>
        <v>45.233265720081135</v>
      </c>
      <c r="M394" s="6">
        <f t="shared" si="51"/>
        <v>43.002028397565923</v>
      </c>
      <c r="N394" s="6">
        <f t="shared" si="52"/>
        <v>2.2312373225152129</v>
      </c>
    </row>
    <row r="395" spans="1:14" x14ac:dyDescent="0.2">
      <c r="A395" s="42" t="s">
        <v>2</v>
      </c>
      <c r="B395" s="3">
        <f t="shared" si="46"/>
        <v>493</v>
      </c>
      <c r="C395" s="3">
        <v>165</v>
      </c>
      <c r="D395" s="3"/>
      <c r="E395" s="3">
        <f t="shared" si="47"/>
        <v>328</v>
      </c>
      <c r="F395" s="3">
        <v>266</v>
      </c>
      <c r="G395" s="3">
        <v>62</v>
      </c>
      <c r="H395" s="3"/>
      <c r="I395" s="6">
        <f t="shared" si="48"/>
        <v>100</v>
      </c>
      <c r="J395" s="6">
        <f t="shared" si="49"/>
        <v>33.468559837728193</v>
      </c>
      <c r="K395" s="6"/>
      <c r="L395" s="6">
        <f t="shared" si="50"/>
        <v>66.531440162271807</v>
      </c>
      <c r="M395" s="6">
        <f t="shared" si="51"/>
        <v>53.955375253549697</v>
      </c>
      <c r="N395" s="6">
        <f t="shared" si="52"/>
        <v>12.57606490872211</v>
      </c>
    </row>
    <row r="396" spans="1:14" x14ac:dyDescent="0.2">
      <c r="A396" s="42" t="s">
        <v>1</v>
      </c>
      <c r="B396" s="3">
        <f t="shared" si="46"/>
        <v>493</v>
      </c>
      <c r="C396" s="3">
        <v>68</v>
      </c>
      <c r="D396" s="3"/>
      <c r="E396" s="3">
        <f t="shared" si="47"/>
        <v>425</v>
      </c>
      <c r="F396" s="3">
        <v>256</v>
      </c>
      <c r="G396" s="3">
        <v>169</v>
      </c>
      <c r="H396" s="3"/>
      <c r="I396" s="6">
        <f t="shared" si="48"/>
        <v>99.999999999999986</v>
      </c>
      <c r="J396" s="6">
        <f t="shared" si="49"/>
        <v>13.793103448275861</v>
      </c>
      <c r="K396" s="6"/>
      <c r="L396" s="6">
        <f t="shared" si="50"/>
        <v>86.206896551724128</v>
      </c>
      <c r="M396" s="6">
        <f t="shared" si="51"/>
        <v>51.926977687626774</v>
      </c>
      <c r="N396" s="6">
        <f t="shared" si="52"/>
        <v>34.279918864097361</v>
      </c>
    </row>
    <row r="397" spans="1:14" x14ac:dyDescent="0.2">
      <c r="A397" s="42" t="s">
        <v>0</v>
      </c>
      <c r="B397" s="3">
        <f t="shared" si="46"/>
        <v>493</v>
      </c>
      <c r="C397" s="3">
        <v>380</v>
      </c>
      <c r="D397" s="3"/>
      <c r="E397" s="3">
        <f t="shared" si="47"/>
        <v>113</v>
      </c>
      <c r="F397" s="3">
        <v>102</v>
      </c>
      <c r="G397" s="3">
        <v>11</v>
      </c>
      <c r="H397" s="3"/>
      <c r="I397" s="6">
        <f t="shared" si="48"/>
        <v>100</v>
      </c>
      <c r="J397" s="6">
        <f t="shared" si="49"/>
        <v>77.079107505070994</v>
      </c>
      <c r="K397" s="6"/>
      <c r="L397" s="6">
        <f t="shared" si="50"/>
        <v>22.920892494929006</v>
      </c>
      <c r="M397" s="6">
        <f t="shared" si="51"/>
        <v>20.689655172413794</v>
      </c>
      <c r="N397" s="6">
        <f t="shared" si="52"/>
        <v>2.2312373225152129</v>
      </c>
    </row>
    <row r="398" spans="1:14" x14ac:dyDescent="0.2">
      <c r="B398" s="3"/>
      <c r="C398" s="3"/>
      <c r="D398" s="3"/>
      <c r="E398" s="3"/>
      <c r="F398" s="3"/>
      <c r="G398" s="3"/>
      <c r="H398" s="3"/>
      <c r="I398" s="6"/>
      <c r="J398" s="6"/>
      <c r="K398" s="6"/>
      <c r="L398" s="6"/>
      <c r="M398" s="6"/>
      <c r="N398" s="6"/>
    </row>
    <row r="399" spans="1:14" x14ac:dyDescent="0.2">
      <c r="A399" s="45" t="s">
        <v>106</v>
      </c>
      <c r="B399" s="3"/>
      <c r="C399" s="3"/>
      <c r="D399" s="3"/>
      <c r="E399" s="3"/>
      <c r="F399" s="3"/>
      <c r="G399" s="3"/>
      <c r="H399" s="3"/>
      <c r="I399" s="6"/>
      <c r="J399" s="6"/>
      <c r="K399" s="6"/>
      <c r="L399" s="6"/>
      <c r="M399" s="6"/>
      <c r="N399" s="6"/>
    </row>
    <row r="400" spans="1:14" x14ac:dyDescent="0.2">
      <c r="A400" s="42" t="s">
        <v>8</v>
      </c>
      <c r="B400" s="3">
        <f t="shared" si="46"/>
        <v>445</v>
      </c>
      <c r="C400" s="3">
        <v>47</v>
      </c>
      <c r="D400" s="3"/>
      <c r="E400" s="3">
        <f t="shared" si="47"/>
        <v>398</v>
      </c>
      <c r="F400" s="3">
        <v>348</v>
      </c>
      <c r="G400" s="3">
        <v>50</v>
      </c>
      <c r="H400" s="3"/>
      <c r="I400" s="6">
        <f t="shared" si="48"/>
        <v>99.999999999999986</v>
      </c>
      <c r="J400" s="6">
        <f t="shared" si="49"/>
        <v>10.561797752808989</v>
      </c>
      <c r="K400" s="6"/>
      <c r="L400" s="6">
        <f t="shared" si="50"/>
        <v>89.438202247191001</v>
      </c>
      <c r="M400" s="6">
        <f t="shared" si="51"/>
        <v>78.202247191011224</v>
      </c>
      <c r="N400" s="6">
        <f t="shared" si="52"/>
        <v>11.235955056179774</v>
      </c>
    </row>
    <row r="401" spans="1:15" x14ac:dyDescent="0.2">
      <c r="A401" s="42" t="s">
        <v>7</v>
      </c>
      <c r="B401" s="3">
        <f t="shared" si="46"/>
        <v>445</v>
      </c>
      <c r="C401" s="3">
        <v>2</v>
      </c>
      <c r="D401" s="3"/>
      <c r="E401" s="3">
        <f t="shared" si="47"/>
        <v>443</v>
      </c>
      <c r="F401" s="3">
        <v>145</v>
      </c>
      <c r="G401" s="3">
        <v>298</v>
      </c>
      <c r="H401" s="3"/>
      <c r="I401" s="6">
        <f t="shared" si="48"/>
        <v>100</v>
      </c>
      <c r="J401" s="6">
        <f t="shared" si="49"/>
        <v>0.44943820224719105</v>
      </c>
      <c r="K401" s="6"/>
      <c r="L401" s="6">
        <f t="shared" si="50"/>
        <v>99.550561797752806</v>
      </c>
      <c r="M401" s="6">
        <f t="shared" si="51"/>
        <v>32.584269662921351</v>
      </c>
      <c r="N401" s="6">
        <f t="shared" si="52"/>
        <v>66.966292134831463</v>
      </c>
    </row>
    <row r="402" spans="1:15" x14ac:dyDescent="0.2">
      <c r="A402" s="42" t="s">
        <v>6</v>
      </c>
      <c r="B402" s="3">
        <f t="shared" ref="B402:B407" si="53">SUM(C402:E402)</f>
        <v>445</v>
      </c>
      <c r="C402" s="3">
        <v>202</v>
      </c>
      <c r="D402" s="3"/>
      <c r="E402" s="3">
        <f t="shared" ref="E402:E407" si="54">SUM(F402:G402)</f>
        <v>243</v>
      </c>
      <c r="F402" s="3">
        <v>183</v>
      </c>
      <c r="G402" s="3">
        <v>60</v>
      </c>
      <c r="H402" s="3"/>
      <c r="I402" s="6">
        <f t="shared" ref="I402:I407" si="55">SUM(J402,L402)</f>
        <v>100</v>
      </c>
      <c r="J402" s="6">
        <f t="shared" ref="J402:J407" si="56">(C402/$B402)*100</f>
        <v>45.393258426966291</v>
      </c>
      <c r="K402" s="6"/>
      <c r="L402" s="6">
        <f t="shared" ref="L402:L407" si="57">SUM(M402:N402)</f>
        <v>54.606741573033709</v>
      </c>
      <c r="M402" s="6">
        <f t="shared" ref="M402:M407" si="58">(F402/$B402)*100</f>
        <v>41.123595505617978</v>
      </c>
      <c r="N402" s="6">
        <f t="shared" ref="N402:N407" si="59">(G402/$B402)*100</f>
        <v>13.48314606741573</v>
      </c>
    </row>
    <row r="403" spans="1:15" x14ac:dyDescent="0.2">
      <c r="A403" s="42" t="s">
        <v>5</v>
      </c>
      <c r="B403" s="3">
        <f t="shared" si="53"/>
        <v>445</v>
      </c>
      <c r="C403" s="3">
        <v>268</v>
      </c>
      <c r="D403" s="3"/>
      <c r="E403" s="3">
        <f t="shared" si="54"/>
        <v>177</v>
      </c>
      <c r="F403" s="3">
        <v>162</v>
      </c>
      <c r="G403" s="3">
        <v>15</v>
      </c>
      <c r="H403" s="3"/>
      <c r="I403" s="6">
        <f t="shared" si="55"/>
        <v>100</v>
      </c>
      <c r="J403" s="6">
        <f t="shared" si="56"/>
        <v>60.22471910112359</v>
      </c>
      <c r="K403" s="6"/>
      <c r="L403" s="6">
        <f t="shared" si="57"/>
        <v>39.775280898876403</v>
      </c>
      <c r="M403" s="6">
        <f t="shared" si="58"/>
        <v>36.40449438202247</v>
      </c>
      <c r="N403" s="6">
        <f t="shared" si="59"/>
        <v>3.3707865168539324</v>
      </c>
    </row>
    <row r="404" spans="1:15" x14ac:dyDescent="0.2">
      <c r="A404" s="42" t="s">
        <v>4</v>
      </c>
      <c r="B404" s="3">
        <f t="shared" si="53"/>
        <v>445</v>
      </c>
      <c r="C404" s="3">
        <v>151</v>
      </c>
      <c r="D404" s="3"/>
      <c r="E404" s="3">
        <f t="shared" si="54"/>
        <v>294</v>
      </c>
      <c r="F404" s="3">
        <v>288</v>
      </c>
      <c r="G404" s="3">
        <v>6</v>
      </c>
      <c r="H404" s="3"/>
      <c r="I404" s="6">
        <f t="shared" si="55"/>
        <v>100</v>
      </c>
      <c r="J404" s="6">
        <f t="shared" si="56"/>
        <v>33.932584269662918</v>
      </c>
      <c r="K404" s="6"/>
      <c r="L404" s="6">
        <f t="shared" si="57"/>
        <v>66.067415730337075</v>
      </c>
      <c r="M404" s="6">
        <f t="shared" si="58"/>
        <v>64.719101123595507</v>
      </c>
      <c r="N404" s="6">
        <f t="shared" si="59"/>
        <v>1.348314606741573</v>
      </c>
    </row>
    <row r="405" spans="1:15" x14ac:dyDescent="0.2">
      <c r="A405" s="42" t="s">
        <v>2</v>
      </c>
      <c r="B405" s="3">
        <f t="shared" si="53"/>
        <v>445</v>
      </c>
      <c r="C405" s="3">
        <v>141</v>
      </c>
      <c r="D405" s="3"/>
      <c r="E405" s="3">
        <f t="shared" si="54"/>
        <v>304</v>
      </c>
      <c r="F405" s="3">
        <v>237</v>
      </c>
      <c r="G405" s="3">
        <v>67</v>
      </c>
      <c r="H405" s="3"/>
      <c r="I405" s="6">
        <f t="shared" si="55"/>
        <v>100</v>
      </c>
      <c r="J405" s="6">
        <f t="shared" si="56"/>
        <v>31.685393258426963</v>
      </c>
      <c r="K405" s="6"/>
      <c r="L405" s="6">
        <f t="shared" si="57"/>
        <v>68.314606741573044</v>
      </c>
      <c r="M405" s="6">
        <f t="shared" si="58"/>
        <v>53.258426966292141</v>
      </c>
      <c r="N405" s="6">
        <f t="shared" si="59"/>
        <v>15.056179775280897</v>
      </c>
    </row>
    <row r="406" spans="1:15" x14ac:dyDescent="0.2">
      <c r="A406" s="42" t="s">
        <v>1</v>
      </c>
      <c r="B406" s="3">
        <f t="shared" si="53"/>
        <v>445</v>
      </c>
      <c r="C406" s="3">
        <v>99</v>
      </c>
      <c r="D406" s="3"/>
      <c r="E406" s="3">
        <f t="shared" si="54"/>
        <v>346</v>
      </c>
      <c r="F406" s="3">
        <v>279</v>
      </c>
      <c r="G406" s="3">
        <v>67</v>
      </c>
      <c r="H406" s="3"/>
      <c r="I406" s="6">
        <f t="shared" si="55"/>
        <v>100</v>
      </c>
      <c r="J406" s="6">
        <f t="shared" si="56"/>
        <v>22.247191011235955</v>
      </c>
      <c r="K406" s="6"/>
      <c r="L406" s="6">
        <f t="shared" si="57"/>
        <v>77.752808988764045</v>
      </c>
      <c r="M406" s="6">
        <f t="shared" si="58"/>
        <v>62.696629213483149</v>
      </c>
      <c r="N406" s="6">
        <f t="shared" si="59"/>
        <v>15.056179775280897</v>
      </c>
    </row>
    <row r="407" spans="1:15" x14ac:dyDescent="0.2">
      <c r="A407" s="42" t="s">
        <v>0</v>
      </c>
      <c r="B407" s="3">
        <f t="shared" si="53"/>
        <v>445</v>
      </c>
      <c r="C407" s="3">
        <v>422</v>
      </c>
      <c r="D407" s="3"/>
      <c r="E407" s="3">
        <f t="shared" si="54"/>
        <v>23</v>
      </c>
      <c r="F407" s="3">
        <v>22</v>
      </c>
      <c r="G407" s="3">
        <v>1</v>
      </c>
      <c r="H407" s="3"/>
      <c r="I407" s="6">
        <f t="shared" si="55"/>
        <v>100.00000000000001</v>
      </c>
      <c r="J407" s="6">
        <f t="shared" si="56"/>
        <v>94.831460674157313</v>
      </c>
      <c r="K407" s="6"/>
      <c r="L407" s="6">
        <f t="shared" si="57"/>
        <v>5.1685393258426959</v>
      </c>
      <c r="M407" s="6">
        <f t="shared" si="58"/>
        <v>4.9438202247191008</v>
      </c>
      <c r="N407" s="6">
        <f t="shared" si="59"/>
        <v>0.22471910112359553</v>
      </c>
    </row>
    <row r="408" spans="1:15" ht="10.8" thickBot="1" x14ac:dyDescent="0.25">
      <c r="A408" s="5"/>
      <c r="B408" s="5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</row>
    <row r="410" spans="1:15" ht="25.2" customHeight="1" x14ac:dyDescent="0.2">
      <c r="A410" s="81" t="s">
        <v>43</v>
      </c>
      <c r="B410" s="81"/>
      <c r="C410" s="81"/>
      <c r="D410" s="81"/>
      <c r="E410" s="81"/>
      <c r="F410" s="81"/>
      <c r="G410" s="81"/>
      <c r="H410" s="81"/>
      <c r="I410" s="81"/>
      <c r="J410" s="81"/>
      <c r="K410" s="81"/>
      <c r="L410" s="81"/>
      <c r="M410" s="81"/>
      <c r="N410" s="81"/>
      <c r="O410" s="13"/>
    </row>
    <row r="411" spans="1:15" x14ac:dyDescent="0.2">
      <c r="A411" s="40"/>
      <c r="B411" s="40"/>
      <c r="C411" s="40"/>
      <c r="D411" s="40"/>
      <c r="E411" s="40"/>
      <c r="F411" s="40"/>
      <c r="G411" s="40"/>
      <c r="H411" s="40"/>
      <c r="I411" s="40"/>
      <c r="J411" s="40"/>
      <c r="K411" s="40"/>
      <c r="L411" s="40"/>
      <c r="M411" s="40"/>
      <c r="N411" s="40"/>
      <c r="O411" s="13"/>
    </row>
  </sheetData>
  <mergeCells count="13">
    <mergeCell ref="J6:J7"/>
    <mergeCell ref="L6:N6"/>
    <mergeCell ref="A410:N410"/>
    <mergeCell ref="A1:N1"/>
    <mergeCell ref="A2:N2"/>
    <mergeCell ref="A3:N3"/>
    <mergeCell ref="A5:A7"/>
    <mergeCell ref="B5:G5"/>
    <mergeCell ref="I5:N5"/>
    <mergeCell ref="B6:B7"/>
    <mergeCell ref="C6:C7"/>
    <mergeCell ref="E6:G6"/>
    <mergeCell ref="I6:I7"/>
  </mergeCells>
  <printOptions horizontalCentered="1"/>
  <pageMargins left="0.39370078740157483" right="0.39370078740157483" top="0.39370078740157483" bottom="0.39370078740157483" header="0.31496062992125984" footer="0.31496062992125984"/>
  <pageSetup scale="94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N48"/>
  <sheetViews>
    <sheetView workbookViewId="0">
      <selection sqref="A1:N1"/>
    </sheetView>
  </sheetViews>
  <sheetFormatPr baseColWidth="10" defaultRowHeight="10.199999999999999" x14ac:dyDescent="0.2"/>
  <cols>
    <col min="1" max="1" width="24.5546875" style="1" bestFit="1" customWidth="1"/>
    <col min="2" max="2" width="9.21875" style="1" customWidth="1"/>
    <col min="3" max="3" width="8.109375" style="1" customWidth="1"/>
    <col min="4" max="4" width="1.109375" style="1" customWidth="1"/>
    <col min="5" max="5" width="6.5546875" style="1" customWidth="1"/>
    <col min="6" max="7" width="7.6640625" style="1" customWidth="1"/>
    <col min="8" max="8" width="1.77734375" style="1" customWidth="1"/>
    <col min="9" max="9" width="9.21875" style="1" customWidth="1"/>
    <col min="10" max="10" width="8.109375" style="1" customWidth="1"/>
    <col min="11" max="11" width="1.109375" style="1" customWidth="1"/>
    <col min="12" max="12" width="6.5546875" style="1" customWidth="1"/>
    <col min="13" max="14" width="7.6640625" style="1" customWidth="1"/>
    <col min="15" max="16384" width="11.5546875" style="1"/>
  </cols>
  <sheetData>
    <row r="1" spans="1:14" ht="13.8" x14ac:dyDescent="0.2">
      <c r="A1" s="82" t="s">
        <v>147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</row>
    <row r="2" spans="1:14" ht="13.8" x14ac:dyDescent="0.2">
      <c r="A2" s="82" t="s">
        <v>108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</row>
    <row r="3" spans="1:14" ht="33.6" customHeight="1" x14ac:dyDescent="0.2">
      <c r="A3" s="82" t="s">
        <v>160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</row>
    <row r="4" spans="1:14" ht="10.8" thickBot="1" x14ac:dyDescent="0.2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</row>
    <row r="5" spans="1:14" s="11" customFormat="1" ht="14.4" customHeight="1" x14ac:dyDescent="0.3">
      <c r="A5" s="95" t="s">
        <v>107</v>
      </c>
      <c r="B5" s="85" t="s">
        <v>11</v>
      </c>
      <c r="C5" s="85"/>
      <c r="D5" s="85"/>
      <c r="E5" s="85"/>
      <c r="F5" s="85"/>
      <c r="G5" s="85"/>
      <c r="H5" s="57"/>
      <c r="I5" s="85" t="s">
        <v>10</v>
      </c>
      <c r="J5" s="85"/>
      <c r="K5" s="85"/>
      <c r="L5" s="85"/>
      <c r="M5" s="85"/>
      <c r="N5" s="85"/>
    </row>
    <row r="6" spans="1:14" s="11" customFormat="1" ht="14.4" customHeight="1" x14ac:dyDescent="0.3">
      <c r="A6" s="92"/>
      <c r="B6" s="93" t="s">
        <v>52</v>
      </c>
      <c r="C6" s="93" t="s">
        <v>31</v>
      </c>
      <c r="D6" s="49"/>
      <c r="E6" s="94" t="s">
        <v>32</v>
      </c>
      <c r="F6" s="94"/>
      <c r="G6" s="94"/>
      <c r="H6" s="57"/>
      <c r="I6" s="93" t="s">
        <v>52</v>
      </c>
      <c r="J6" s="93" t="s">
        <v>31</v>
      </c>
      <c r="K6" s="49"/>
      <c r="L6" s="94" t="s">
        <v>32</v>
      </c>
      <c r="M6" s="94"/>
      <c r="N6" s="94"/>
    </row>
    <row r="7" spans="1:14" s="11" customFormat="1" ht="31.2" customHeight="1" x14ac:dyDescent="0.3">
      <c r="A7" s="87"/>
      <c r="B7" s="84"/>
      <c r="C7" s="84"/>
      <c r="D7" s="47"/>
      <c r="E7" s="48" t="s">
        <v>9</v>
      </c>
      <c r="F7" s="47" t="s">
        <v>47</v>
      </c>
      <c r="G7" s="47" t="s">
        <v>48</v>
      </c>
      <c r="H7" s="58"/>
      <c r="I7" s="84"/>
      <c r="J7" s="84"/>
      <c r="K7" s="47"/>
      <c r="L7" s="48" t="s">
        <v>9</v>
      </c>
      <c r="M7" s="47" t="s">
        <v>47</v>
      </c>
      <c r="N7" s="47" t="s">
        <v>48</v>
      </c>
    </row>
    <row r="8" spans="1:14" x14ac:dyDescent="0.2">
      <c r="B8" s="7"/>
      <c r="C8" s="8"/>
      <c r="D8" s="8"/>
      <c r="E8" s="7"/>
      <c r="I8" s="7"/>
      <c r="J8" s="7"/>
      <c r="K8" s="7"/>
      <c r="L8" s="7"/>
      <c r="M8" s="7"/>
      <c r="N8" s="7"/>
    </row>
    <row r="9" spans="1:14" x14ac:dyDescent="0.2">
      <c r="B9" s="7"/>
      <c r="C9" s="8"/>
      <c r="D9" s="8"/>
      <c r="E9" s="7"/>
      <c r="I9" s="7"/>
      <c r="J9" s="7"/>
      <c r="K9" s="7"/>
      <c r="L9" s="7"/>
      <c r="M9" s="7"/>
      <c r="N9" s="7"/>
    </row>
    <row r="10" spans="1:14" x14ac:dyDescent="0.2">
      <c r="A10" s="51" t="s">
        <v>109</v>
      </c>
      <c r="B10" s="7"/>
      <c r="C10" s="8"/>
      <c r="D10" s="8"/>
      <c r="E10" s="7"/>
      <c r="I10" s="7"/>
      <c r="J10" s="7"/>
      <c r="K10" s="7"/>
      <c r="L10" s="7"/>
      <c r="M10" s="7"/>
      <c r="N10" s="7"/>
    </row>
    <row r="11" spans="1:14" ht="10.8" customHeight="1" x14ac:dyDescent="0.2">
      <c r="A11" s="42" t="s">
        <v>8</v>
      </c>
      <c r="B11" s="3">
        <f t="shared" ref="B11:B20" si="0">SUM(C11:E11)</f>
        <v>488</v>
      </c>
      <c r="C11" s="3">
        <v>32</v>
      </c>
      <c r="D11" s="3"/>
      <c r="E11" s="3">
        <f t="shared" ref="E11:E20" si="1">SUM(F11:G11)</f>
        <v>456</v>
      </c>
      <c r="F11" s="3">
        <v>406</v>
      </c>
      <c r="G11" s="3">
        <v>50</v>
      </c>
      <c r="H11" s="3"/>
      <c r="I11" s="6">
        <f t="shared" ref="I11" si="2">SUM(J11,L11)</f>
        <v>100.00000000000001</v>
      </c>
      <c r="J11" s="6">
        <f t="shared" ref="J11" si="3">(C11/$B11)*100</f>
        <v>6.557377049180328</v>
      </c>
      <c r="K11" s="6"/>
      <c r="L11" s="6">
        <f t="shared" ref="L11" si="4">SUM(M11:N11)</f>
        <v>93.442622950819683</v>
      </c>
      <c r="M11" s="6">
        <f t="shared" ref="M11:N11" si="5">(F11/$B11)*100</f>
        <v>83.196721311475414</v>
      </c>
      <c r="N11" s="6">
        <f t="shared" si="5"/>
        <v>10.245901639344263</v>
      </c>
    </row>
    <row r="12" spans="1:14" ht="10.8" customHeight="1" x14ac:dyDescent="0.2">
      <c r="A12" s="42" t="s">
        <v>7</v>
      </c>
      <c r="B12" s="3">
        <f t="shared" si="0"/>
        <v>488</v>
      </c>
      <c r="C12" s="3">
        <v>4</v>
      </c>
      <c r="D12" s="3"/>
      <c r="E12" s="3">
        <f t="shared" si="1"/>
        <v>484</v>
      </c>
      <c r="F12" s="3">
        <v>414</v>
      </c>
      <c r="G12" s="3">
        <v>70</v>
      </c>
      <c r="H12" s="3"/>
      <c r="I12" s="6">
        <f t="shared" ref="I12:I20" si="6">SUM(J12,L12)</f>
        <v>100</v>
      </c>
      <c r="J12" s="6">
        <f t="shared" ref="J12:J20" si="7">(C12/$B12)*100</f>
        <v>0.81967213114754101</v>
      </c>
      <c r="K12" s="6"/>
      <c r="L12" s="6">
        <f t="shared" ref="L12:L20" si="8">SUM(M12:N12)</f>
        <v>99.180327868852459</v>
      </c>
      <c r="M12" s="6">
        <f t="shared" ref="M12:M20" si="9">(F12/$B12)*100</f>
        <v>84.836065573770497</v>
      </c>
      <c r="N12" s="6">
        <f t="shared" ref="N12:N20" si="10">(G12/$B12)*100</f>
        <v>14.344262295081966</v>
      </c>
    </row>
    <row r="13" spans="1:14" ht="10.8" customHeight="1" x14ac:dyDescent="0.2">
      <c r="A13" s="42" t="s">
        <v>6</v>
      </c>
      <c r="B13" s="3">
        <f t="shared" si="0"/>
        <v>488</v>
      </c>
      <c r="C13" s="3">
        <v>93</v>
      </c>
      <c r="D13" s="3"/>
      <c r="E13" s="3">
        <f t="shared" si="1"/>
        <v>395</v>
      </c>
      <c r="F13" s="3">
        <v>377</v>
      </c>
      <c r="G13" s="3">
        <v>18</v>
      </c>
      <c r="H13" s="3"/>
      <c r="I13" s="6">
        <f t="shared" si="6"/>
        <v>100.00000000000001</v>
      </c>
      <c r="J13" s="6">
        <f t="shared" si="7"/>
        <v>19.057377049180328</v>
      </c>
      <c r="K13" s="6"/>
      <c r="L13" s="6">
        <f t="shared" si="8"/>
        <v>80.942622950819683</v>
      </c>
      <c r="M13" s="6">
        <f t="shared" si="9"/>
        <v>77.254098360655746</v>
      </c>
      <c r="N13" s="6">
        <f t="shared" si="10"/>
        <v>3.6885245901639343</v>
      </c>
    </row>
    <row r="14" spans="1:14" ht="10.8" customHeight="1" x14ac:dyDescent="0.2">
      <c r="A14" s="42" t="s">
        <v>5</v>
      </c>
      <c r="B14" s="3">
        <f t="shared" si="0"/>
        <v>488</v>
      </c>
      <c r="C14" s="3">
        <v>301</v>
      </c>
      <c r="D14" s="3"/>
      <c r="E14" s="3">
        <f t="shared" si="1"/>
        <v>187</v>
      </c>
      <c r="F14" s="3">
        <v>184</v>
      </c>
      <c r="G14" s="3">
        <v>3</v>
      </c>
      <c r="H14" s="3"/>
      <c r="I14" s="6">
        <f t="shared" si="6"/>
        <v>100</v>
      </c>
      <c r="J14" s="6">
        <f t="shared" si="7"/>
        <v>61.680327868852459</v>
      </c>
      <c r="K14" s="6"/>
      <c r="L14" s="6">
        <f t="shared" si="8"/>
        <v>38.319672131147541</v>
      </c>
      <c r="M14" s="6">
        <f t="shared" si="9"/>
        <v>37.704918032786885</v>
      </c>
      <c r="N14" s="6">
        <f t="shared" si="10"/>
        <v>0.61475409836065575</v>
      </c>
    </row>
    <row r="15" spans="1:14" ht="10.8" customHeight="1" x14ac:dyDescent="0.2">
      <c r="A15" s="42" t="s">
        <v>4</v>
      </c>
      <c r="B15" s="3">
        <f t="shared" si="0"/>
        <v>488</v>
      </c>
      <c r="C15" s="3">
        <v>209</v>
      </c>
      <c r="D15" s="3"/>
      <c r="E15" s="3">
        <f t="shared" si="1"/>
        <v>279</v>
      </c>
      <c r="F15" s="3">
        <v>276</v>
      </c>
      <c r="G15" s="3">
        <v>3</v>
      </c>
      <c r="H15" s="3"/>
      <c r="I15" s="6">
        <f t="shared" si="6"/>
        <v>100</v>
      </c>
      <c r="J15" s="6">
        <f t="shared" si="7"/>
        <v>42.827868852459019</v>
      </c>
      <c r="K15" s="6"/>
      <c r="L15" s="6">
        <f t="shared" si="8"/>
        <v>57.172131147540981</v>
      </c>
      <c r="M15" s="6">
        <f t="shared" si="9"/>
        <v>56.557377049180324</v>
      </c>
      <c r="N15" s="6">
        <f t="shared" si="10"/>
        <v>0.61475409836065575</v>
      </c>
    </row>
    <row r="16" spans="1:14" ht="10.8" customHeight="1" x14ac:dyDescent="0.2">
      <c r="A16" s="42" t="s">
        <v>3</v>
      </c>
      <c r="B16" s="3">
        <f t="shared" si="0"/>
        <v>488</v>
      </c>
      <c r="C16" s="3">
        <v>189</v>
      </c>
      <c r="D16" s="3"/>
      <c r="E16" s="3">
        <f t="shared" si="1"/>
        <v>299</v>
      </c>
      <c r="F16" s="3">
        <v>283</v>
      </c>
      <c r="G16" s="3">
        <v>16</v>
      </c>
      <c r="H16" s="3"/>
      <c r="I16" s="6">
        <f t="shared" si="6"/>
        <v>100</v>
      </c>
      <c r="J16" s="6">
        <f t="shared" si="7"/>
        <v>38.729508196721312</v>
      </c>
      <c r="K16" s="6"/>
      <c r="L16" s="6">
        <f t="shared" si="8"/>
        <v>61.270491803278688</v>
      </c>
      <c r="M16" s="6">
        <f t="shared" si="9"/>
        <v>57.991803278688522</v>
      </c>
      <c r="N16" s="6">
        <f t="shared" si="10"/>
        <v>3.278688524590164</v>
      </c>
    </row>
    <row r="17" spans="1:14" ht="10.8" customHeight="1" x14ac:dyDescent="0.2">
      <c r="A17" s="42" t="s">
        <v>2</v>
      </c>
      <c r="B17" s="3">
        <f t="shared" si="0"/>
        <v>488</v>
      </c>
      <c r="C17" s="3">
        <v>233</v>
      </c>
      <c r="D17" s="3"/>
      <c r="E17" s="3">
        <f t="shared" si="1"/>
        <v>255</v>
      </c>
      <c r="F17" s="3">
        <v>247</v>
      </c>
      <c r="G17" s="3">
        <v>8</v>
      </c>
      <c r="H17" s="3"/>
      <c r="I17" s="6">
        <f t="shared" si="6"/>
        <v>100</v>
      </c>
      <c r="J17" s="6">
        <f t="shared" si="7"/>
        <v>47.745901639344261</v>
      </c>
      <c r="K17" s="6"/>
      <c r="L17" s="6">
        <f t="shared" si="8"/>
        <v>52.254098360655739</v>
      </c>
      <c r="M17" s="6">
        <f t="shared" si="9"/>
        <v>50.614754098360656</v>
      </c>
      <c r="N17" s="6">
        <f t="shared" si="10"/>
        <v>1.639344262295082</v>
      </c>
    </row>
    <row r="18" spans="1:14" ht="10.8" customHeight="1" x14ac:dyDescent="0.2">
      <c r="A18" s="42" t="s">
        <v>1</v>
      </c>
      <c r="B18" s="3">
        <f t="shared" si="0"/>
        <v>488</v>
      </c>
      <c r="C18" s="3">
        <v>40</v>
      </c>
      <c r="D18" s="3"/>
      <c r="E18" s="3">
        <f t="shared" si="1"/>
        <v>448</v>
      </c>
      <c r="F18" s="3">
        <v>396</v>
      </c>
      <c r="G18" s="3">
        <v>52</v>
      </c>
      <c r="H18" s="3"/>
      <c r="I18" s="6">
        <f t="shared" si="6"/>
        <v>100</v>
      </c>
      <c r="J18" s="6">
        <f t="shared" si="7"/>
        <v>8.1967213114754092</v>
      </c>
      <c r="K18" s="6"/>
      <c r="L18" s="6">
        <f t="shared" si="8"/>
        <v>91.803278688524586</v>
      </c>
      <c r="M18" s="6">
        <f t="shared" si="9"/>
        <v>81.147540983606561</v>
      </c>
      <c r="N18" s="6">
        <f t="shared" si="10"/>
        <v>10.655737704918032</v>
      </c>
    </row>
    <row r="19" spans="1:14" ht="10.8" customHeight="1" x14ac:dyDescent="0.2">
      <c r="A19" s="72" t="s">
        <v>0</v>
      </c>
      <c r="B19" s="3">
        <f t="shared" si="0"/>
        <v>488</v>
      </c>
      <c r="C19" s="3">
        <v>416</v>
      </c>
      <c r="D19" s="3"/>
      <c r="E19" s="3">
        <f t="shared" si="1"/>
        <v>72</v>
      </c>
      <c r="F19" s="3">
        <v>71</v>
      </c>
      <c r="G19" s="3">
        <v>1</v>
      </c>
      <c r="H19" s="3"/>
      <c r="I19" s="6">
        <f t="shared" si="6"/>
        <v>99.999999999999986</v>
      </c>
      <c r="J19" s="6">
        <f t="shared" si="7"/>
        <v>85.245901639344254</v>
      </c>
      <c r="K19" s="6"/>
      <c r="L19" s="6">
        <f t="shared" si="8"/>
        <v>14.754098360655737</v>
      </c>
      <c r="M19" s="6">
        <f t="shared" si="9"/>
        <v>14.549180327868852</v>
      </c>
      <c r="N19" s="6">
        <f t="shared" si="10"/>
        <v>0.20491803278688525</v>
      </c>
    </row>
    <row r="20" spans="1:14" ht="10.8" customHeight="1" x14ac:dyDescent="0.2">
      <c r="A20" s="42" t="s">
        <v>13</v>
      </c>
      <c r="B20" s="3">
        <f t="shared" si="0"/>
        <v>488</v>
      </c>
      <c r="C20" s="3">
        <v>295</v>
      </c>
      <c r="D20" s="3"/>
      <c r="E20" s="3">
        <f t="shared" si="1"/>
        <v>193</v>
      </c>
      <c r="F20" s="3">
        <v>185</v>
      </c>
      <c r="G20" s="3">
        <v>8</v>
      </c>
      <c r="H20" s="3"/>
      <c r="I20" s="6">
        <f t="shared" si="6"/>
        <v>100</v>
      </c>
      <c r="J20" s="6">
        <f t="shared" si="7"/>
        <v>60.450819672131153</v>
      </c>
      <c r="K20" s="6"/>
      <c r="L20" s="6">
        <f t="shared" si="8"/>
        <v>39.549180327868854</v>
      </c>
      <c r="M20" s="6">
        <f t="shared" si="9"/>
        <v>37.909836065573771</v>
      </c>
      <c r="N20" s="6">
        <f t="shared" si="10"/>
        <v>1.639344262295082</v>
      </c>
    </row>
    <row r="21" spans="1:14" x14ac:dyDescent="0.2">
      <c r="A21" s="15"/>
      <c r="B21" s="7"/>
      <c r="C21" s="8"/>
      <c r="D21" s="8"/>
      <c r="E21" s="7"/>
      <c r="I21" s="7"/>
      <c r="J21" s="7"/>
      <c r="K21" s="7"/>
      <c r="L21" s="7"/>
      <c r="M21" s="7"/>
      <c r="N21" s="7"/>
    </row>
    <row r="22" spans="1:14" x14ac:dyDescent="0.2">
      <c r="A22" s="51" t="s">
        <v>110</v>
      </c>
      <c r="B22" s="7"/>
      <c r="C22" s="8"/>
      <c r="D22" s="8"/>
      <c r="E22" s="7"/>
      <c r="I22" s="7"/>
      <c r="J22" s="7"/>
      <c r="K22" s="7"/>
      <c r="L22" s="7"/>
      <c r="M22" s="7"/>
      <c r="N22" s="7"/>
    </row>
    <row r="23" spans="1:14" ht="10.8" customHeight="1" x14ac:dyDescent="0.2">
      <c r="A23" s="42" t="s">
        <v>8</v>
      </c>
      <c r="B23" s="3">
        <f t="shared" ref="B23:B32" si="11">SUM(C23:E23)</f>
        <v>536</v>
      </c>
      <c r="C23" s="3">
        <v>148</v>
      </c>
      <c r="D23" s="3"/>
      <c r="E23" s="3">
        <f t="shared" ref="E23:E32" si="12">SUM(F23:G23)</f>
        <v>388</v>
      </c>
      <c r="F23" s="3">
        <v>353</v>
      </c>
      <c r="G23" s="3">
        <v>35</v>
      </c>
      <c r="H23" s="3"/>
      <c r="I23" s="6">
        <f t="shared" ref="I23:I32" si="13">SUM(J23,L23)</f>
        <v>100</v>
      </c>
      <c r="J23" s="6">
        <f t="shared" ref="J23:J32" si="14">(C23/$B23)*100</f>
        <v>27.611940298507463</v>
      </c>
      <c r="K23" s="6"/>
      <c r="L23" s="6">
        <f t="shared" ref="L23:L32" si="15">SUM(M23:N23)</f>
        <v>72.388059701492537</v>
      </c>
      <c r="M23" s="6">
        <f t="shared" ref="M23:M32" si="16">(F23/$B23)*100</f>
        <v>65.858208955223887</v>
      </c>
      <c r="N23" s="6">
        <f t="shared" ref="N23:N32" si="17">(G23/$B23)*100</f>
        <v>6.5298507462686564</v>
      </c>
    </row>
    <row r="24" spans="1:14" ht="10.8" customHeight="1" x14ac:dyDescent="0.2">
      <c r="A24" s="42" t="s">
        <v>7</v>
      </c>
      <c r="B24" s="3">
        <f t="shared" si="11"/>
        <v>536</v>
      </c>
      <c r="C24" s="3">
        <v>15</v>
      </c>
      <c r="D24" s="3"/>
      <c r="E24" s="3">
        <f t="shared" si="12"/>
        <v>521</v>
      </c>
      <c r="F24" s="3">
        <v>423</v>
      </c>
      <c r="G24" s="3">
        <v>98</v>
      </c>
      <c r="H24" s="3"/>
      <c r="I24" s="6">
        <f t="shared" si="13"/>
        <v>100.00000000000001</v>
      </c>
      <c r="J24" s="6">
        <f t="shared" si="14"/>
        <v>2.7985074626865671</v>
      </c>
      <c r="K24" s="6"/>
      <c r="L24" s="6">
        <f t="shared" si="15"/>
        <v>97.201492537313442</v>
      </c>
      <c r="M24" s="6">
        <f t="shared" si="16"/>
        <v>78.917910447761201</v>
      </c>
      <c r="N24" s="6">
        <f t="shared" si="17"/>
        <v>18.28358208955224</v>
      </c>
    </row>
    <row r="25" spans="1:14" ht="10.8" customHeight="1" x14ac:dyDescent="0.2">
      <c r="A25" s="42" t="s">
        <v>6</v>
      </c>
      <c r="B25" s="3">
        <f t="shared" si="11"/>
        <v>536</v>
      </c>
      <c r="C25" s="3">
        <v>54</v>
      </c>
      <c r="D25" s="3"/>
      <c r="E25" s="3">
        <f t="shared" si="12"/>
        <v>482</v>
      </c>
      <c r="F25" s="3">
        <v>471</v>
      </c>
      <c r="G25" s="3">
        <v>11</v>
      </c>
      <c r="H25" s="3"/>
      <c r="I25" s="6">
        <f t="shared" si="13"/>
        <v>100</v>
      </c>
      <c r="J25" s="6">
        <f t="shared" si="14"/>
        <v>10.074626865671641</v>
      </c>
      <c r="K25" s="6"/>
      <c r="L25" s="6">
        <f t="shared" si="15"/>
        <v>89.925373134328353</v>
      </c>
      <c r="M25" s="6">
        <f t="shared" si="16"/>
        <v>87.873134328358205</v>
      </c>
      <c r="N25" s="6">
        <f t="shared" si="17"/>
        <v>2.0522388059701493</v>
      </c>
    </row>
    <row r="26" spans="1:14" ht="10.8" customHeight="1" x14ac:dyDescent="0.2">
      <c r="A26" s="42" t="s">
        <v>5</v>
      </c>
      <c r="B26" s="3">
        <f t="shared" si="11"/>
        <v>536</v>
      </c>
      <c r="C26" s="3">
        <v>257</v>
      </c>
      <c r="D26" s="3"/>
      <c r="E26" s="3">
        <f t="shared" si="12"/>
        <v>279</v>
      </c>
      <c r="F26" s="3">
        <v>267</v>
      </c>
      <c r="G26" s="3">
        <v>12</v>
      </c>
      <c r="H26" s="3"/>
      <c r="I26" s="6">
        <f t="shared" si="13"/>
        <v>100</v>
      </c>
      <c r="J26" s="6">
        <f t="shared" si="14"/>
        <v>47.947761194029852</v>
      </c>
      <c r="K26" s="6"/>
      <c r="L26" s="6">
        <f t="shared" si="15"/>
        <v>52.052238805970148</v>
      </c>
      <c r="M26" s="6">
        <f t="shared" si="16"/>
        <v>49.813432835820898</v>
      </c>
      <c r="N26" s="6">
        <f t="shared" si="17"/>
        <v>2.2388059701492535</v>
      </c>
    </row>
    <row r="27" spans="1:14" ht="10.8" customHeight="1" x14ac:dyDescent="0.2">
      <c r="A27" s="42" t="s">
        <v>4</v>
      </c>
      <c r="B27" s="3">
        <f t="shared" si="11"/>
        <v>536</v>
      </c>
      <c r="C27" s="3">
        <v>162</v>
      </c>
      <c r="D27" s="3"/>
      <c r="E27" s="3">
        <f t="shared" si="12"/>
        <v>374</v>
      </c>
      <c r="F27" s="3">
        <v>374</v>
      </c>
      <c r="G27" s="3">
        <v>0</v>
      </c>
      <c r="H27" s="3"/>
      <c r="I27" s="6">
        <f t="shared" si="13"/>
        <v>100</v>
      </c>
      <c r="J27" s="6">
        <f t="shared" si="14"/>
        <v>30.223880597014922</v>
      </c>
      <c r="K27" s="6"/>
      <c r="L27" s="6">
        <f t="shared" si="15"/>
        <v>69.776119402985074</v>
      </c>
      <c r="M27" s="6">
        <f t="shared" si="16"/>
        <v>69.776119402985074</v>
      </c>
      <c r="N27" s="6">
        <f t="shared" si="17"/>
        <v>0</v>
      </c>
    </row>
    <row r="28" spans="1:14" ht="10.8" customHeight="1" x14ac:dyDescent="0.2">
      <c r="A28" s="42" t="s">
        <v>3</v>
      </c>
      <c r="B28" s="3">
        <f t="shared" si="11"/>
        <v>536</v>
      </c>
      <c r="C28" s="3">
        <v>283</v>
      </c>
      <c r="D28" s="3"/>
      <c r="E28" s="3">
        <f t="shared" si="12"/>
        <v>253</v>
      </c>
      <c r="F28" s="3">
        <v>245</v>
      </c>
      <c r="G28" s="3">
        <v>8</v>
      </c>
      <c r="H28" s="3"/>
      <c r="I28" s="6">
        <f t="shared" si="13"/>
        <v>100</v>
      </c>
      <c r="J28" s="6">
        <f t="shared" si="14"/>
        <v>52.798507462686572</v>
      </c>
      <c r="K28" s="6"/>
      <c r="L28" s="6">
        <f t="shared" si="15"/>
        <v>47.201492537313435</v>
      </c>
      <c r="M28" s="6">
        <f t="shared" si="16"/>
        <v>45.708955223880601</v>
      </c>
      <c r="N28" s="6">
        <f t="shared" si="17"/>
        <v>1.4925373134328357</v>
      </c>
    </row>
    <row r="29" spans="1:14" ht="10.8" customHeight="1" x14ac:dyDescent="0.2">
      <c r="A29" s="42" t="s">
        <v>2</v>
      </c>
      <c r="B29" s="3">
        <f t="shared" si="11"/>
        <v>536</v>
      </c>
      <c r="C29" s="3">
        <v>336</v>
      </c>
      <c r="D29" s="3"/>
      <c r="E29" s="3">
        <f t="shared" si="12"/>
        <v>200</v>
      </c>
      <c r="F29" s="3">
        <v>194</v>
      </c>
      <c r="G29" s="3">
        <v>6</v>
      </c>
      <c r="H29" s="3"/>
      <c r="I29" s="6">
        <f t="shared" si="13"/>
        <v>100</v>
      </c>
      <c r="J29" s="6">
        <f t="shared" si="14"/>
        <v>62.68656716417911</v>
      </c>
      <c r="K29" s="6"/>
      <c r="L29" s="6">
        <f t="shared" si="15"/>
        <v>37.313432835820898</v>
      </c>
      <c r="M29" s="6">
        <f t="shared" si="16"/>
        <v>36.194029850746269</v>
      </c>
      <c r="N29" s="6">
        <f t="shared" si="17"/>
        <v>1.1194029850746268</v>
      </c>
    </row>
    <row r="30" spans="1:14" ht="10.8" customHeight="1" x14ac:dyDescent="0.2">
      <c r="A30" s="42" t="s">
        <v>1</v>
      </c>
      <c r="B30" s="3">
        <f t="shared" si="11"/>
        <v>536</v>
      </c>
      <c r="C30" s="3">
        <v>99</v>
      </c>
      <c r="D30" s="3"/>
      <c r="E30" s="3">
        <f t="shared" si="12"/>
        <v>437</v>
      </c>
      <c r="F30" s="3">
        <v>353</v>
      </c>
      <c r="G30" s="3">
        <v>84</v>
      </c>
      <c r="H30" s="3"/>
      <c r="I30" s="6">
        <f t="shared" si="13"/>
        <v>100</v>
      </c>
      <c r="J30" s="6">
        <f t="shared" si="14"/>
        <v>18.470149253731343</v>
      </c>
      <c r="K30" s="6"/>
      <c r="L30" s="6">
        <f t="shared" si="15"/>
        <v>81.529850746268664</v>
      </c>
      <c r="M30" s="6">
        <f t="shared" si="16"/>
        <v>65.858208955223887</v>
      </c>
      <c r="N30" s="6">
        <f t="shared" si="17"/>
        <v>15.671641791044777</v>
      </c>
    </row>
    <row r="31" spans="1:14" ht="10.8" customHeight="1" x14ac:dyDescent="0.2">
      <c r="A31" s="72" t="s">
        <v>0</v>
      </c>
      <c r="B31" s="3">
        <f t="shared" si="11"/>
        <v>536</v>
      </c>
      <c r="C31" s="3">
        <v>480</v>
      </c>
      <c r="D31" s="3"/>
      <c r="E31" s="3">
        <f t="shared" si="12"/>
        <v>56</v>
      </c>
      <c r="F31" s="3">
        <v>56</v>
      </c>
      <c r="G31" s="3">
        <v>0</v>
      </c>
      <c r="H31" s="3"/>
      <c r="I31" s="6">
        <f t="shared" si="13"/>
        <v>100</v>
      </c>
      <c r="J31" s="6">
        <f t="shared" si="14"/>
        <v>89.552238805970148</v>
      </c>
      <c r="K31" s="6"/>
      <c r="L31" s="6">
        <f t="shared" si="15"/>
        <v>10.44776119402985</v>
      </c>
      <c r="M31" s="6">
        <f t="shared" si="16"/>
        <v>10.44776119402985</v>
      </c>
      <c r="N31" s="6">
        <f t="shared" si="17"/>
        <v>0</v>
      </c>
    </row>
    <row r="32" spans="1:14" ht="10.8" customHeight="1" x14ac:dyDescent="0.2">
      <c r="A32" s="42" t="s">
        <v>13</v>
      </c>
      <c r="B32" s="3">
        <f t="shared" si="11"/>
        <v>536</v>
      </c>
      <c r="C32" s="3">
        <v>112</v>
      </c>
      <c r="D32" s="3"/>
      <c r="E32" s="3">
        <f t="shared" si="12"/>
        <v>424</v>
      </c>
      <c r="F32" s="3">
        <v>333</v>
      </c>
      <c r="G32" s="3">
        <v>91</v>
      </c>
      <c r="H32" s="3"/>
      <c r="I32" s="6">
        <f t="shared" si="13"/>
        <v>100</v>
      </c>
      <c r="J32" s="6">
        <f t="shared" si="14"/>
        <v>20.8955223880597</v>
      </c>
      <c r="K32" s="6"/>
      <c r="L32" s="6">
        <f t="shared" si="15"/>
        <v>79.104477611940297</v>
      </c>
      <c r="M32" s="6">
        <f t="shared" si="16"/>
        <v>62.126865671641795</v>
      </c>
      <c r="N32" s="6">
        <f t="shared" si="17"/>
        <v>16.977611940298505</v>
      </c>
    </row>
    <row r="33" spans="1:14" x14ac:dyDescent="0.2">
      <c r="A33" s="42"/>
      <c r="B33" s="7"/>
      <c r="C33" s="8"/>
      <c r="D33" s="8"/>
      <c r="E33" s="7"/>
      <c r="I33" s="7"/>
      <c r="J33" s="7"/>
      <c r="K33" s="7"/>
      <c r="L33" s="7"/>
      <c r="M33" s="7"/>
      <c r="N33" s="7"/>
    </row>
    <row r="34" spans="1:14" x14ac:dyDescent="0.2">
      <c r="A34" s="51" t="s">
        <v>111</v>
      </c>
      <c r="B34" s="7"/>
      <c r="C34" s="8"/>
      <c r="D34" s="8"/>
      <c r="E34" s="7"/>
      <c r="I34" s="7"/>
      <c r="J34" s="7"/>
      <c r="K34" s="7"/>
      <c r="L34" s="7"/>
      <c r="M34" s="7"/>
      <c r="N34" s="7"/>
    </row>
    <row r="35" spans="1:14" ht="10.8" customHeight="1" x14ac:dyDescent="0.2">
      <c r="A35" s="42" t="s">
        <v>8</v>
      </c>
      <c r="B35" s="3">
        <f t="shared" ref="B35:B44" si="18">SUM(C35:E35)</f>
        <v>585</v>
      </c>
      <c r="C35" s="3">
        <v>21</v>
      </c>
      <c r="D35" s="3"/>
      <c r="E35" s="3">
        <f t="shared" ref="E35:E44" si="19">SUM(F35:G35)</f>
        <v>564</v>
      </c>
      <c r="F35" s="3">
        <v>518</v>
      </c>
      <c r="G35" s="3">
        <v>46</v>
      </c>
      <c r="H35" s="3"/>
      <c r="I35" s="6">
        <f t="shared" ref="I35:I44" si="20">SUM(J35,L35)</f>
        <v>100</v>
      </c>
      <c r="J35" s="6">
        <f t="shared" ref="J35:J44" si="21">(C35/$B35)*100</f>
        <v>3.5897435897435894</v>
      </c>
      <c r="K35" s="6"/>
      <c r="L35" s="6">
        <f t="shared" ref="L35:L44" si="22">SUM(M35:N35)</f>
        <v>96.410256410256409</v>
      </c>
      <c r="M35" s="6">
        <f t="shared" ref="M35:M44" si="23">(F35/$B35)*100</f>
        <v>88.547008547008545</v>
      </c>
      <c r="N35" s="6">
        <f t="shared" ref="N35:N44" si="24">(G35/$B35)*100</f>
        <v>7.8632478632478628</v>
      </c>
    </row>
    <row r="36" spans="1:14" ht="10.8" customHeight="1" x14ac:dyDescent="0.2">
      <c r="A36" s="42" t="s">
        <v>7</v>
      </c>
      <c r="B36" s="3">
        <f t="shared" si="18"/>
        <v>585</v>
      </c>
      <c r="C36" s="3">
        <v>4</v>
      </c>
      <c r="D36" s="3"/>
      <c r="E36" s="3">
        <f t="shared" si="19"/>
        <v>581</v>
      </c>
      <c r="F36" s="3">
        <v>503</v>
      </c>
      <c r="G36" s="3">
        <v>78</v>
      </c>
      <c r="H36" s="3"/>
      <c r="I36" s="6">
        <f t="shared" si="20"/>
        <v>100</v>
      </c>
      <c r="J36" s="6">
        <f t="shared" si="21"/>
        <v>0.68376068376068377</v>
      </c>
      <c r="K36" s="6"/>
      <c r="L36" s="6">
        <f t="shared" si="22"/>
        <v>99.316239316239319</v>
      </c>
      <c r="M36" s="6">
        <f t="shared" si="23"/>
        <v>85.98290598290599</v>
      </c>
      <c r="N36" s="6">
        <f t="shared" si="24"/>
        <v>13.333333333333334</v>
      </c>
    </row>
    <row r="37" spans="1:14" ht="10.8" customHeight="1" x14ac:dyDescent="0.2">
      <c r="A37" s="42" t="s">
        <v>6</v>
      </c>
      <c r="B37" s="3">
        <f t="shared" si="18"/>
        <v>585</v>
      </c>
      <c r="C37" s="3">
        <v>284</v>
      </c>
      <c r="D37" s="3"/>
      <c r="E37" s="3">
        <f t="shared" si="19"/>
        <v>301</v>
      </c>
      <c r="F37" s="3">
        <v>287</v>
      </c>
      <c r="G37" s="3">
        <v>14</v>
      </c>
      <c r="H37" s="3"/>
      <c r="I37" s="6">
        <f t="shared" si="20"/>
        <v>100</v>
      </c>
      <c r="J37" s="6">
        <f t="shared" si="21"/>
        <v>48.547008547008545</v>
      </c>
      <c r="K37" s="6"/>
      <c r="L37" s="6">
        <f t="shared" si="22"/>
        <v>51.452991452991448</v>
      </c>
      <c r="M37" s="6">
        <f t="shared" si="23"/>
        <v>49.059829059829056</v>
      </c>
      <c r="N37" s="6">
        <f t="shared" si="24"/>
        <v>2.3931623931623935</v>
      </c>
    </row>
    <row r="38" spans="1:14" ht="10.8" customHeight="1" x14ac:dyDescent="0.2">
      <c r="A38" s="42" t="s">
        <v>5</v>
      </c>
      <c r="B38" s="3">
        <f t="shared" si="18"/>
        <v>585</v>
      </c>
      <c r="C38" s="3">
        <v>250</v>
      </c>
      <c r="D38" s="3"/>
      <c r="E38" s="3">
        <f t="shared" si="19"/>
        <v>335</v>
      </c>
      <c r="F38" s="3">
        <v>319</v>
      </c>
      <c r="G38" s="3">
        <v>16</v>
      </c>
      <c r="H38" s="3"/>
      <c r="I38" s="6">
        <f t="shared" si="20"/>
        <v>100</v>
      </c>
      <c r="J38" s="6">
        <f t="shared" si="21"/>
        <v>42.735042735042732</v>
      </c>
      <c r="K38" s="6"/>
      <c r="L38" s="6">
        <f t="shared" si="22"/>
        <v>57.26495726495726</v>
      </c>
      <c r="M38" s="6">
        <f t="shared" si="23"/>
        <v>54.529914529914528</v>
      </c>
      <c r="N38" s="6">
        <f t="shared" si="24"/>
        <v>2.7350427350427351</v>
      </c>
    </row>
    <row r="39" spans="1:14" ht="10.8" customHeight="1" x14ac:dyDescent="0.2">
      <c r="A39" s="42" t="s">
        <v>4</v>
      </c>
      <c r="B39" s="3">
        <f t="shared" si="18"/>
        <v>585</v>
      </c>
      <c r="C39" s="3">
        <v>202</v>
      </c>
      <c r="D39" s="3"/>
      <c r="E39" s="3">
        <f t="shared" si="19"/>
        <v>383</v>
      </c>
      <c r="F39" s="3">
        <v>380</v>
      </c>
      <c r="G39" s="3">
        <v>3</v>
      </c>
      <c r="H39" s="3"/>
      <c r="I39" s="6">
        <f t="shared" si="20"/>
        <v>100</v>
      </c>
      <c r="J39" s="6">
        <f t="shared" si="21"/>
        <v>34.529914529914528</v>
      </c>
      <c r="K39" s="6"/>
      <c r="L39" s="6">
        <f t="shared" si="22"/>
        <v>65.470085470085465</v>
      </c>
      <c r="M39" s="6">
        <f t="shared" si="23"/>
        <v>64.957264957264954</v>
      </c>
      <c r="N39" s="6">
        <f t="shared" si="24"/>
        <v>0.51282051282051277</v>
      </c>
    </row>
    <row r="40" spans="1:14" ht="10.8" customHeight="1" x14ac:dyDescent="0.2">
      <c r="A40" s="42" t="s">
        <v>3</v>
      </c>
      <c r="B40" s="3">
        <f t="shared" si="18"/>
        <v>585</v>
      </c>
      <c r="C40" s="3">
        <v>107</v>
      </c>
      <c r="D40" s="3"/>
      <c r="E40" s="3">
        <f t="shared" si="19"/>
        <v>478</v>
      </c>
      <c r="F40" s="3">
        <v>440</v>
      </c>
      <c r="G40" s="3">
        <v>38</v>
      </c>
      <c r="H40" s="3"/>
      <c r="I40" s="6">
        <f t="shared" si="20"/>
        <v>100</v>
      </c>
      <c r="J40" s="6">
        <f t="shared" si="21"/>
        <v>18.29059829059829</v>
      </c>
      <c r="K40" s="6"/>
      <c r="L40" s="6">
        <f t="shared" si="22"/>
        <v>81.709401709401718</v>
      </c>
      <c r="M40" s="6">
        <f t="shared" si="23"/>
        <v>75.213675213675216</v>
      </c>
      <c r="N40" s="6">
        <f t="shared" si="24"/>
        <v>6.4957264957264966</v>
      </c>
    </row>
    <row r="41" spans="1:14" ht="10.8" customHeight="1" x14ac:dyDescent="0.2">
      <c r="A41" s="42" t="s">
        <v>2</v>
      </c>
      <c r="B41" s="3">
        <f t="shared" si="18"/>
        <v>585</v>
      </c>
      <c r="C41" s="3">
        <v>234</v>
      </c>
      <c r="D41" s="3"/>
      <c r="E41" s="3">
        <f t="shared" si="19"/>
        <v>351</v>
      </c>
      <c r="F41" s="3">
        <v>336</v>
      </c>
      <c r="G41" s="3">
        <v>15</v>
      </c>
      <c r="H41" s="3"/>
      <c r="I41" s="6">
        <f t="shared" si="20"/>
        <v>100</v>
      </c>
      <c r="J41" s="6">
        <f t="shared" si="21"/>
        <v>40</v>
      </c>
      <c r="K41" s="6"/>
      <c r="L41" s="6">
        <f t="shared" si="22"/>
        <v>59.999999999999993</v>
      </c>
      <c r="M41" s="6">
        <f t="shared" si="23"/>
        <v>57.435897435897431</v>
      </c>
      <c r="N41" s="6">
        <f t="shared" si="24"/>
        <v>2.5641025641025639</v>
      </c>
    </row>
    <row r="42" spans="1:14" ht="10.8" customHeight="1" x14ac:dyDescent="0.2">
      <c r="A42" s="42" t="s">
        <v>1</v>
      </c>
      <c r="B42" s="3">
        <f t="shared" si="18"/>
        <v>585</v>
      </c>
      <c r="C42" s="3">
        <v>61</v>
      </c>
      <c r="D42" s="3"/>
      <c r="E42" s="3">
        <f t="shared" si="19"/>
        <v>524</v>
      </c>
      <c r="F42" s="3">
        <v>477</v>
      </c>
      <c r="G42" s="3">
        <v>47</v>
      </c>
      <c r="H42" s="3"/>
      <c r="I42" s="6">
        <f t="shared" si="20"/>
        <v>100</v>
      </c>
      <c r="J42" s="6">
        <f t="shared" si="21"/>
        <v>10.427350427350428</v>
      </c>
      <c r="K42" s="6"/>
      <c r="L42" s="6">
        <f t="shared" si="22"/>
        <v>89.572649572649567</v>
      </c>
      <c r="M42" s="6">
        <f t="shared" si="23"/>
        <v>81.538461538461533</v>
      </c>
      <c r="N42" s="6">
        <f t="shared" si="24"/>
        <v>8.0341880341880341</v>
      </c>
    </row>
    <row r="43" spans="1:14" ht="10.8" customHeight="1" x14ac:dyDescent="0.2">
      <c r="A43" s="72" t="s">
        <v>0</v>
      </c>
      <c r="B43" s="3">
        <f t="shared" si="18"/>
        <v>585</v>
      </c>
      <c r="C43" s="3">
        <v>533</v>
      </c>
      <c r="D43" s="3"/>
      <c r="E43" s="3">
        <f t="shared" si="19"/>
        <v>52</v>
      </c>
      <c r="F43" s="3">
        <v>51</v>
      </c>
      <c r="G43" s="3">
        <v>1</v>
      </c>
      <c r="H43" s="3"/>
      <c r="I43" s="6">
        <f t="shared" si="20"/>
        <v>100</v>
      </c>
      <c r="J43" s="6">
        <f t="shared" si="21"/>
        <v>91.111111111111114</v>
      </c>
      <c r="K43" s="6"/>
      <c r="L43" s="6">
        <f t="shared" si="22"/>
        <v>8.8888888888888875</v>
      </c>
      <c r="M43" s="6">
        <f t="shared" si="23"/>
        <v>8.7179487179487172</v>
      </c>
      <c r="N43" s="6">
        <f t="shared" si="24"/>
        <v>0.17094017094017094</v>
      </c>
    </row>
    <row r="44" spans="1:14" ht="10.8" customHeight="1" x14ac:dyDescent="0.2">
      <c r="A44" s="42" t="s">
        <v>13</v>
      </c>
      <c r="B44" s="3">
        <f t="shared" si="18"/>
        <v>585</v>
      </c>
      <c r="C44" s="3">
        <v>307</v>
      </c>
      <c r="D44" s="3"/>
      <c r="E44" s="3">
        <f t="shared" si="19"/>
        <v>278</v>
      </c>
      <c r="F44" s="3">
        <v>262</v>
      </c>
      <c r="G44" s="3">
        <v>16</v>
      </c>
      <c r="H44" s="3"/>
      <c r="I44" s="6">
        <f t="shared" si="20"/>
        <v>100</v>
      </c>
      <c r="J44" s="6">
        <f t="shared" si="21"/>
        <v>52.478632478632484</v>
      </c>
      <c r="K44" s="6"/>
      <c r="L44" s="6">
        <f t="shared" si="22"/>
        <v>47.521367521367523</v>
      </c>
      <c r="M44" s="6">
        <f t="shared" si="23"/>
        <v>44.786324786324791</v>
      </c>
      <c r="N44" s="6">
        <f t="shared" si="24"/>
        <v>2.7350427350427351</v>
      </c>
    </row>
    <row r="45" spans="1:14" ht="10.8" thickBot="1" x14ac:dyDescent="0.25">
      <c r="A45" s="5"/>
      <c r="B45" s="5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</row>
    <row r="47" spans="1:14" ht="25.2" customHeight="1" x14ac:dyDescent="0.2">
      <c r="A47" s="81" t="s">
        <v>43</v>
      </c>
      <c r="B47" s="81"/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81"/>
      <c r="N47" s="81"/>
    </row>
    <row r="48" spans="1:14" x14ac:dyDescent="0.2">
      <c r="A48" s="40"/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</row>
  </sheetData>
  <mergeCells count="13">
    <mergeCell ref="J6:J7"/>
    <mergeCell ref="L6:N6"/>
    <mergeCell ref="A47:N47"/>
    <mergeCell ref="A1:N1"/>
    <mergeCell ref="A2:N2"/>
    <mergeCell ref="A3:N3"/>
    <mergeCell ref="A5:A7"/>
    <mergeCell ref="B5:G5"/>
    <mergeCell ref="I5:N5"/>
    <mergeCell ref="B6:B7"/>
    <mergeCell ref="C6:C7"/>
    <mergeCell ref="E6:G6"/>
    <mergeCell ref="I6:I7"/>
  </mergeCells>
  <printOptions horizontalCentered="1"/>
  <pageMargins left="0.39370078740157483" right="0.39370078740157483" top="0.39370078740157483" bottom="0.39370078740157483" header="0.31496062992125984" footer="0.31496062992125984"/>
  <pageSetup scale="9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2</vt:i4>
      </vt:variant>
    </vt:vector>
  </HeadingPairs>
  <TitlesOfParts>
    <vt:vector size="14" baseType="lpstr">
      <vt:lpstr>CUADRO1</vt:lpstr>
      <vt:lpstr>CUADRO 1.1 COAH</vt:lpstr>
      <vt:lpstr>CUADRO 1.2 MEX</vt:lpstr>
      <vt:lpstr>CUADRO 1.3 NAY</vt:lpstr>
      <vt:lpstr>CUADRO 1.4 VER</vt:lpstr>
      <vt:lpstr>CUADRO 2</vt:lpstr>
      <vt:lpstr>CUADRO 2.1 COAH</vt:lpstr>
      <vt:lpstr>CUADRO 2.2 MEX</vt:lpstr>
      <vt:lpstr>CUADRO 2.3 NAY</vt:lpstr>
      <vt:lpstr>CUADRO 2.4 VER</vt:lpstr>
      <vt:lpstr>GRAFICAS1</vt:lpstr>
      <vt:lpstr>GRAFICAS2</vt:lpstr>
      <vt:lpstr>GRAFICAS1!Área_de_impresión</vt:lpstr>
      <vt:lpstr>GRAFICAS2!Área_de_impresión</vt:lpstr>
    </vt:vector>
  </TitlesOfParts>
  <Company>INE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Instituto Nacional Electoral</cp:lastModifiedBy>
  <cp:lastPrinted>2017-06-13T16:48:01Z</cp:lastPrinted>
  <dcterms:created xsi:type="dcterms:W3CDTF">2017-06-06T19:19:54Z</dcterms:created>
  <dcterms:modified xsi:type="dcterms:W3CDTF">2017-06-21T16:53:07Z</dcterms:modified>
</cp:coreProperties>
</file>