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16"/>
  <workbookPr/>
  <mc:AlternateContent xmlns:mc="http://schemas.openxmlformats.org/markup-compatibility/2006">
    <mc:Choice Requires="x15">
      <x15ac:absPath xmlns:x15ac="http://schemas.microsoft.com/office/spreadsheetml/2010/11/ac" url="C:\Users\luisandres.gimenez\Google Drive\DERFE\Memoria Distritacion 2014-2017\02 Anexos\"/>
    </mc:Choice>
  </mc:AlternateContent>
  <xr:revisionPtr revIDLastSave="0" documentId="11_77A6C63B8C3A55D6A0E438B38A8F8AFAC06A9DC6" xr6:coauthVersionLast="45" xr6:coauthVersionMax="45" xr10:uidLastSave="{00000000-0000-0000-0000-000000000000}"/>
  <bookViews>
    <workbookView xWindow="0" yWindow="0" windowWidth="19200" windowHeight="7092" xr2:uid="{00000000-000D-0000-FFFF-FFFF00000000}"/>
  </bookViews>
  <sheets>
    <sheet name="para publicar" sheetId="2" r:id="rId1"/>
  </sheets>
  <definedNames>
    <definedName name="_xlnm._FilterDatabase" localSheetId="0" hidden="1">'para publicar'!$B$5:$S$40</definedName>
  </definedName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82" i="2" l="1"/>
  <c r="P383" i="2" s="1"/>
  <c r="K382" i="2"/>
  <c r="K383" i="2" s="1"/>
  <c r="D382" i="2"/>
  <c r="D383" i="2" s="1"/>
  <c r="E385" i="2" s="1"/>
  <c r="F385" i="2" s="1"/>
  <c r="G385" i="2" s="1"/>
  <c r="H385" i="2" s="1"/>
  <c r="I385" i="2" s="1"/>
  <c r="P375" i="2"/>
  <c r="P376" i="2" s="1"/>
  <c r="K375" i="2"/>
  <c r="K376" i="2" s="1"/>
  <c r="D375" i="2"/>
  <c r="D376" i="2" s="1"/>
  <c r="P350" i="2"/>
  <c r="P351" i="2" s="1"/>
  <c r="K350" i="2"/>
  <c r="K351" i="2" s="1"/>
  <c r="D350" i="2"/>
  <c r="D351" i="2" s="1"/>
  <c r="P345" i="2"/>
  <c r="P346" i="2" s="1"/>
  <c r="K345" i="2"/>
  <c r="K346" i="2" s="1"/>
  <c r="L348" i="2" s="1"/>
  <c r="M348" i="2" s="1"/>
  <c r="N348" i="2" s="1"/>
  <c r="D345" i="2"/>
  <c r="D346" i="2" s="1"/>
  <c r="P334" i="2"/>
  <c r="P335" i="2" s="1"/>
  <c r="K334" i="2"/>
  <c r="K335" i="2" s="1"/>
  <c r="D334" i="2"/>
  <c r="D335" i="2" s="1"/>
  <c r="P326" i="2"/>
  <c r="P327" i="2" s="1"/>
  <c r="K326" i="2"/>
  <c r="K327" i="2" s="1"/>
  <c r="D326" i="2"/>
  <c r="D327" i="2" s="1"/>
  <c r="P317" i="2"/>
  <c r="P318" i="2" s="1"/>
  <c r="K317" i="2"/>
  <c r="K318" i="2" s="1"/>
  <c r="D317" i="2"/>
  <c r="D318" i="2" s="1"/>
  <c r="P307" i="2"/>
  <c r="P308" i="2" s="1"/>
  <c r="K307" i="2"/>
  <c r="K308" i="2" s="1"/>
  <c r="D307" i="2"/>
  <c r="D308" i="2" s="1"/>
  <c r="P298" i="2"/>
  <c r="P299" i="2" s="1"/>
  <c r="K298" i="2"/>
  <c r="K299" i="2" s="1"/>
  <c r="D298" i="2"/>
  <c r="D299" i="2" s="1"/>
  <c r="P292" i="2"/>
  <c r="P293" i="2" s="1"/>
  <c r="K292" i="2"/>
  <c r="K293" i="2" s="1"/>
  <c r="D292" i="2"/>
  <c r="D293" i="2" s="1"/>
  <c r="P285" i="2"/>
  <c r="P286" i="2" s="1"/>
  <c r="K285" i="2"/>
  <c r="K286" i="2" s="1"/>
  <c r="D285" i="2"/>
  <c r="D286" i="2" s="1"/>
  <c r="P267" i="2"/>
  <c r="P268" i="2" s="1"/>
  <c r="K267" i="2"/>
  <c r="K268" i="2" s="1"/>
  <c r="D267" i="2"/>
  <c r="D268" i="2" s="1"/>
  <c r="P254" i="2"/>
  <c r="P255" i="2" s="1"/>
  <c r="K254" i="2"/>
  <c r="K255" i="2" s="1"/>
  <c r="D254" i="2"/>
  <c r="D255" i="2" s="1"/>
  <c r="P240" i="2"/>
  <c r="P241" i="2" s="1"/>
  <c r="K240" i="2"/>
  <c r="K241" i="2" s="1"/>
  <c r="D240" i="2"/>
  <c r="D241" i="2" s="1"/>
  <c r="P235" i="2"/>
  <c r="P236" i="2" s="1"/>
  <c r="K235" i="2"/>
  <c r="K236" i="2" s="1"/>
  <c r="D235" i="2"/>
  <c r="D236" i="2" s="1"/>
  <c r="P228" i="2"/>
  <c r="P229" i="2" s="1"/>
  <c r="K228" i="2"/>
  <c r="K229" i="2" s="1"/>
  <c r="L230" i="2" s="1"/>
  <c r="M230" i="2" s="1"/>
  <c r="N230" i="2" s="1"/>
  <c r="D228" i="2"/>
  <c r="D229" i="2" s="1"/>
  <c r="P213" i="2"/>
  <c r="P214" i="2" s="1"/>
  <c r="K213" i="2"/>
  <c r="K214" i="2" s="1"/>
  <c r="D213" i="2"/>
  <c r="D214" i="2" s="1"/>
  <c r="P170" i="2"/>
  <c r="P171" i="2" s="1"/>
  <c r="K170" i="2"/>
  <c r="K171" i="2" s="1"/>
  <c r="L208" i="2" s="1"/>
  <c r="M208" i="2" s="1"/>
  <c r="N208" i="2" s="1"/>
  <c r="D170" i="2"/>
  <c r="D171" i="2" s="1"/>
  <c r="P148" i="2"/>
  <c r="P149" i="2" s="1"/>
  <c r="K148" i="2"/>
  <c r="K149" i="2" s="1"/>
  <c r="D148" i="2"/>
  <c r="D149" i="2" s="1"/>
  <c r="P139" i="2"/>
  <c r="P140" i="2" s="1"/>
  <c r="K139" i="2"/>
  <c r="K140" i="2" s="1"/>
  <c r="D139" i="2"/>
  <c r="D140" i="2" s="1"/>
  <c r="P127" i="2"/>
  <c r="P128" i="2" s="1"/>
  <c r="K127" i="2"/>
  <c r="K128" i="2" s="1"/>
  <c r="D127" i="2"/>
  <c r="D128" i="2" s="1"/>
  <c r="P110" i="2"/>
  <c r="P111" i="2" s="1"/>
  <c r="K110" i="2"/>
  <c r="K111" i="2" s="1"/>
  <c r="D110" i="2"/>
  <c r="D111" i="2" s="1"/>
  <c r="P103" i="2"/>
  <c r="P104" i="2" s="1"/>
  <c r="K103" i="2"/>
  <c r="K104" i="2" s="1"/>
  <c r="L108" i="2" s="1"/>
  <c r="M108" i="2" s="1"/>
  <c r="N108" i="2" s="1"/>
  <c r="D103" i="2"/>
  <c r="D104" i="2" s="1"/>
  <c r="P71" i="2"/>
  <c r="P72" i="2" s="1"/>
  <c r="K71" i="2"/>
  <c r="K72" i="2" s="1"/>
  <c r="D71" i="2"/>
  <c r="D72" i="2" s="1"/>
  <c r="P60" i="2"/>
  <c r="P61" i="2" s="1"/>
  <c r="K60" i="2"/>
  <c r="K61" i="2" s="1"/>
  <c r="D60" i="2"/>
  <c r="D61" i="2" s="1"/>
  <c r="P45" i="2"/>
  <c r="P46" i="2" s="1"/>
  <c r="K45" i="2"/>
  <c r="K46" i="2" s="1"/>
  <c r="D45" i="2"/>
  <c r="D46" i="2" s="1"/>
  <c r="P41" i="2"/>
  <c r="P42" i="2" s="1"/>
  <c r="K41" i="2"/>
  <c r="K42" i="2" s="1"/>
  <c r="L44" i="2" s="1"/>
  <c r="M44" i="2" s="1"/>
  <c r="N44" i="2" s="1"/>
  <c r="D41" i="2"/>
  <c r="D42" i="2" s="1"/>
  <c r="P32" i="2"/>
  <c r="P33" i="2" s="1"/>
  <c r="K32" i="2"/>
  <c r="K33" i="2" s="1"/>
  <c r="D32" i="2"/>
  <c r="D33" i="2" s="1"/>
  <c r="P28" i="2"/>
  <c r="P29" i="2" s="1"/>
  <c r="Q31" i="2" s="1"/>
  <c r="R31" i="2" s="1"/>
  <c r="S31" i="2" s="1"/>
  <c r="K28" i="2"/>
  <c r="K29" i="2" s="1"/>
  <c r="L31" i="2" s="1"/>
  <c r="M31" i="2" s="1"/>
  <c r="N31" i="2" s="1"/>
  <c r="D28" i="2"/>
  <c r="D29" i="2" s="1"/>
  <c r="P24" i="2"/>
  <c r="P25" i="2" s="1"/>
  <c r="Q27" i="2" s="1"/>
  <c r="R27" i="2" s="1"/>
  <c r="S27" i="2" s="1"/>
  <c r="K24" i="2"/>
  <c r="K25" i="2" s="1"/>
  <c r="L27" i="2" s="1"/>
  <c r="M27" i="2" s="1"/>
  <c r="N27" i="2" s="1"/>
  <c r="D24" i="2"/>
  <c r="D25" i="2" s="1"/>
  <c r="E27" i="2" s="1"/>
  <c r="F27" i="2" s="1"/>
  <c r="G27" i="2" s="1"/>
  <c r="H27" i="2" s="1"/>
  <c r="I27" i="2" s="1"/>
  <c r="P14" i="2"/>
  <c r="P15" i="2" s="1"/>
  <c r="K14" i="2"/>
  <c r="K15" i="2" s="1"/>
  <c r="D14" i="2"/>
  <c r="D15" i="2" s="1"/>
  <c r="P9" i="2"/>
  <c r="P10" i="2" s="1"/>
  <c r="K9" i="2"/>
  <c r="K10" i="2" s="1"/>
  <c r="L13" i="2" s="1"/>
  <c r="M13" i="2" s="1"/>
  <c r="N13" i="2" s="1"/>
  <c r="D9" i="2"/>
  <c r="D10" i="2" s="1"/>
  <c r="P7" i="2"/>
  <c r="P8" i="2" s="1"/>
  <c r="E11" i="2" l="1"/>
  <c r="F11" i="2" s="1"/>
  <c r="E13" i="2"/>
  <c r="F13" i="2" s="1"/>
  <c r="G13" i="2" s="1"/>
  <c r="H13" i="2" s="1"/>
  <c r="I13" i="2" s="1"/>
  <c r="E12" i="2"/>
  <c r="F12" i="2" s="1"/>
  <c r="G12" i="2" s="1"/>
  <c r="H12" i="2" s="1"/>
  <c r="I12" i="2" s="1"/>
  <c r="Q11" i="2"/>
  <c r="R11" i="2" s="1"/>
  <c r="Q13" i="2"/>
  <c r="R13" i="2" s="1"/>
  <c r="S13" i="2" s="1"/>
  <c r="Q12" i="2"/>
  <c r="R12" i="2" s="1"/>
  <c r="S12" i="2" s="1"/>
  <c r="E21" i="2"/>
  <c r="F21" i="2" s="1"/>
  <c r="G21" i="2" s="1"/>
  <c r="H21" i="2" s="1"/>
  <c r="I21" i="2" s="1"/>
  <c r="E17" i="2"/>
  <c r="F17" i="2" s="1"/>
  <c r="G17" i="2" s="1"/>
  <c r="H17" i="2" s="1"/>
  <c r="I17" i="2" s="1"/>
  <c r="E16" i="2"/>
  <c r="F16" i="2" s="1"/>
  <c r="G16" i="2" s="1"/>
  <c r="H16" i="2" s="1"/>
  <c r="I16" i="2" s="1"/>
  <c r="L35" i="2"/>
  <c r="M35" i="2" s="1"/>
  <c r="N35" i="2" s="1"/>
  <c r="L34" i="2"/>
  <c r="M34" i="2" s="1"/>
  <c r="N34" i="2" s="1"/>
  <c r="Q40" i="2"/>
  <c r="R40" i="2" s="1"/>
  <c r="S40" i="2" s="1"/>
  <c r="Q38" i="2"/>
  <c r="R38" i="2" s="1"/>
  <c r="S38" i="2" s="1"/>
  <c r="Q37" i="2"/>
  <c r="R37" i="2" s="1"/>
  <c r="S37" i="2" s="1"/>
  <c r="Q36" i="2"/>
  <c r="R36" i="2" s="1"/>
  <c r="S36" i="2" s="1"/>
  <c r="E43" i="2"/>
  <c r="F43" i="2" s="1"/>
  <c r="G43" i="2" s="1"/>
  <c r="H43" i="2" s="1"/>
  <c r="I43" i="2" s="1"/>
  <c r="E44" i="2"/>
  <c r="F44" i="2" s="1"/>
  <c r="G44" i="2" s="1"/>
  <c r="H44" i="2" s="1"/>
  <c r="I44" i="2" s="1"/>
  <c r="Q59" i="2"/>
  <c r="R59" i="2" s="1"/>
  <c r="S59" i="2" s="1"/>
  <c r="Q53" i="2"/>
  <c r="R53" i="2" s="1"/>
  <c r="S53" i="2" s="1"/>
  <c r="Q50" i="2"/>
  <c r="R50" i="2" s="1"/>
  <c r="S50" i="2" s="1"/>
  <c r="Q49" i="2"/>
  <c r="R49" i="2" s="1"/>
  <c r="S49" i="2" s="1"/>
  <c r="Q48" i="2"/>
  <c r="R48" i="2" s="1"/>
  <c r="S48" i="2" s="1"/>
  <c r="E65" i="2"/>
  <c r="F65" i="2" s="1"/>
  <c r="G65" i="2" s="1"/>
  <c r="H65" i="2" s="1"/>
  <c r="I65" i="2" s="1"/>
  <c r="E64" i="2"/>
  <c r="F64" i="2" s="1"/>
  <c r="G64" i="2" s="1"/>
  <c r="H64" i="2" s="1"/>
  <c r="I64" i="2" s="1"/>
  <c r="E63" i="2"/>
  <c r="F63" i="2" s="1"/>
  <c r="G63" i="2" s="1"/>
  <c r="H63" i="2" s="1"/>
  <c r="I63" i="2" s="1"/>
  <c r="L66" i="2"/>
  <c r="M66" i="2" s="1"/>
  <c r="N66" i="2" s="1"/>
  <c r="L65" i="2"/>
  <c r="M65" i="2" s="1"/>
  <c r="N65" i="2" s="1"/>
  <c r="L64" i="2"/>
  <c r="M64" i="2" s="1"/>
  <c r="N64" i="2" s="1"/>
  <c r="E102" i="2"/>
  <c r="F102" i="2" s="1"/>
  <c r="G102" i="2" s="1"/>
  <c r="H102" i="2" s="1"/>
  <c r="I102" i="2" s="1"/>
  <c r="E101" i="2"/>
  <c r="F101" i="2" s="1"/>
  <c r="G101" i="2" s="1"/>
  <c r="H101" i="2" s="1"/>
  <c r="I101" i="2" s="1"/>
  <c r="E100" i="2"/>
  <c r="F100" i="2" s="1"/>
  <c r="G100" i="2" s="1"/>
  <c r="H100" i="2" s="1"/>
  <c r="I100" i="2" s="1"/>
  <c r="E98" i="2"/>
  <c r="F98" i="2" s="1"/>
  <c r="G98" i="2" s="1"/>
  <c r="H98" i="2" s="1"/>
  <c r="I98" i="2" s="1"/>
  <c r="E93" i="2"/>
  <c r="F93" i="2" s="1"/>
  <c r="G93" i="2" s="1"/>
  <c r="H93" i="2" s="1"/>
  <c r="I93" i="2" s="1"/>
  <c r="E92" i="2"/>
  <c r="F92" i="2" s="1"/>
  <c r="G92" i="2" s="1"/>
  <c r="H92" i="2" s="1"/>
  <c r="I92" i="2" s="1"/>
  <c r="E91" i="2"/>
  <c r="F91" i="2" s="1"/>
  <c r="G91" i="2" s="1"/>
  <c r="H91" i="2" s="1"/>
  <c r="I91" i="2" s="1"/>
  <c r="E89" i="2"/>
  <c r="F89" i="2" s="1"/>
  <c r="G89" i="2" s="1"/>
  <c r="H89" i="2" s="1"/>
  <c r="I89" i="2" s="1"/>
  <c r="E88" i="2"/>
  <c r="F88" i="2" s="1"/>
  <c r="G88" i="2" s="1"/>
  <c r="H88" i="2" s="1"/>
  <c r="I88" i="2" s="1"/>
  <c r="E87" i="2"/>
  <c r="F87" i="2" s="1"/>
  <c r="G87" i="2" s="1"/>
  <c r="H87" i="2" s="1"/>
  <c r="I87" i="2" s="1"/>
  <c r="E77" i="2"/>
  <c r="F77" i="2" s="1"/>
  <c r="G77" i="2" s="1"/>
  <c r="H77" i="2" s="1"/>
  <c r="I77" i="2" s="1"/>
  <c r="E76" i="2"/>
  <c r="F76" i="2" s="1"/>
  <c r="G76" i="2" s="1"/>
  <c r="H76" i="2" s="1"/>
  <c r="I76" i="2" s="1"/>
  <c r="E75" i="2"/>
  <c r="F75" i="2" s="1"/>
  <c r="G75" i="2" s="1"/>
  <c r="H75" i="2" s="1"/>
  <c r="I75" i="2" s="1"/>
  <c r="E73" i="2"/>
  <c r="F73" i="2" s="1"/>
  <c r="G73" i="2" s="1"/>
  <c r="H73" i="2" s="1"/>
  <c r="I73" i="2" s="1"/>
  <c r="L99" i="2"/>
  <c r="M99" i="2" s="1"/>
  <c r="N99" i="2" s="1"/>
  <c r="L98" i="2"/>
  <c r="M98" i="2" s="1"/>
  <c r="N98" i="2" s="1"/>
  <c r="L97" i="2"/>
  <c r="M97" i="2" s="1"/>
  <c r="N97" i="2" s="1"/>
  <c r="L96" i="2"/>
  <c r="M96" i="2" s="1"/>
  <c r="N96" i="2" s="1"/>
  <c r="L94" i="2"/>
  <c r="M94" i="2" s="1"/>
  <c r="N94" i="2" s="1"/>
  <c r="L93" i="2"/>
  <c r="M93" i="2" s="1"/>
  <c r="N93" i="2" s="1"/>
  <c r="L92" i="2"/>
  <c r="M92" i="2" s="1"/>
  <c r="N92" i="2" s="1"/>
  <c r="L90" i="2"/>
  <c r="M90" i="2" s="1"/>
  <c r="N90" i="2" s="1"/>
  <c r="L89" i="2"/>
  <c r="M89" i="2" s="1"/>
  <c r="N89" i="2" s="1"/>
  <c r="L88" i="2"/>
  <c r="M88" i="2" s="1"/>
  <c r="N88" i="2" s="1"/>
  <c r="L82" i="2"/>
  <c r="M82" i="2" s="1"/>
  <c r="N82" i="2" s="1"/>
  <c r="L81" i="2"/>
  <c r="M81" i="2" s="1"/>
  <c r="N81" i="2" s="1"/>
  <c r="L80" i="2"/>
  <c r="M80" i="2" s="1"/>
  <c r="N80" i="2" s="1"/>
  <c r="L78" i="2"/>
  <c r="M78" i="2" s="1"/>
  <c r="N78" i="2" s="1"/>
  <c r="L77" i="2"/>
  <c r="M77" i="2" s="1"/>
  <c r="N77" i="2" s="1"/>
  <c r="L76" i="2"/>
  <c r="M76" i="2" s="1"/>
  <c r="N76" i="2" s="1"/>
  <c r="L74" i="2"/>
  <c r="M74" i="2" s="1"/>
  <c r="N74" i="2" s="1"/>
  <c r="L73" i="2"/>
  <c r="M73" i="2" s="1"/>
  <c r="N73" i="2" s="1"/>
  <c r="Q85" i="2"/>
  <c r="R85" i="2" s="1"/>
  <c r="S85" i="2" s="1"/>
  <c r="Q84" i="2"/>
  <c r="R84" i="2" s="1"/>
  <c r="S84" i="2" s="1"/>
  <c r="Q83" i="2"/>
  <c r="R83" i="2" s="1"/>
  <c r="S83" i="2" s="1"/>
  <c r="Q79" i="2"/>
  <c r="R79" i="2" s="1"/>
  <c r="S79" i="2" s="1"/>
  <c r="E107" i="2"/>
  <c r="F107" i="2" s="1"/>
  <c r="G107" i="2" s="1"/>
  <c r="H107" i="2" s="1"/>
  <c r="I107" i="2" s="1"/>
  <c r="E109" i="2"/>
  <c r="F109" i="2" s="1"/>
  <c r="G109" i="2" s="1"/>
  <c r="H109" i="2" s="1"/>
  <c r="I109" i="2" s="1"/>
  <c r="E108" i="2"/>
  <c r="F108" i="2" s="1"/>
  <c r="G108" i="2" s="1"/>
  <c r="H108" i="2" s="1"/>
  <c r="I108" i="2" s="1"/>
  <c r="E106" i="2"/>
  <c r="F106" i="2" s="1"/>
  <c r="G106" i="2" s="1"/>
  <c r="H106" i="2" s="1"/>
  <c r="I106" i="2" s="1"/>
  <c r="E105" i="2"/>
  <c r="F105" i="2" s="1"/>
  <c r="G105" i="2" s="1"/>
  <c r="H105" i="2" s="1"/>
  <c r="I105" i="2" s="1"/>
  <c r="E116" i="2"/>
  <c r="F116" i="2" s="1"/>
  <c r="G116" i="2" s="1"/>
  <c r="H116" i="2" s="1"/>
  <c r="I116" i="2" s="1"/>
  <c r="E115" i="2"/>
  <c r="F115" i="2" s="1"/>
  <c r="G115" i="2" s="1"/>
  <c r="H115" i="2" s="1"/>
  <c r="I115" i="2" s="1"/>
  <c r="E114" i="2"/>
  <c r="F114" i="2" s="1"/>
  <c r="G114" i="2" s="1"/>
  <c r="H114" i="2" s="1"/>
  <c r="I114" i="2" s="1"/>
  <c r="L121" i="2"/>
  <c r="M121" i="2" s="1"/>
  <c r="N121" i="2" s="1"/>
  <c r="L120" i="2"/>
  <c r="M120" i="2" s="1"/>
  <c r="N120" i="2" s="1"/>
  <c r="L119" i="2"/>
  <c r="M119" i="2" s="1"/>
  <c r="N119" i="2" s="1"/>
  <c r="L117" i="2"/>
  <c r="M117" i="2" s="1"/>
  <c r="N117" i="2" s="1"/>
  <c r="L116" i="2"/>
  <c r="M116" i="2" s="1"/>
  <c r="N116" i="2" s="1"/>
  <c r="L115" i="2"/>
  <c r="M115" i="2" s="1"/>
  <c r="N115" i="2" s="1"/>
  <c r="L137" i="2"/>
  <c r="M137" i="2" s="1"/>
  <c r="N137" i="2" s="1"/>
  <c r="L136" i="2"/>
  <c r="M136" i="2" s="1"/>
  <c r="N136" i="2" s="1"/>
  <c r="Q137" i="2"/>
  <c r="R137" i="2" s="1"/>
  <c r="S137" i="2" s="1"/>
  <c r="Q136" i="2"/>
  <c r="R136" i="2" s="1"/>
  <c r="S136" i="2" s="1"/>
  <c r="Q135" i="2"/>
  <c r="R135" i="2" s="1"/>
  <c r="S135" i="2" s="1"/>
  <c r="Q133" i="2"/>
  <c r="R133" i="2" s="1"/>
  <c r="S133" i="2" s="1"/>
  <c r="Q132" i="2"/>
  <c r="R132" i="2" s="1"/>
  <c r="S132" i="2" s="1"/>
  <c r="Q131" i="2"/>
  <c r="R131" i="2" s="1"/>
  <c r="S131" i="2" s="1"/>
  <c r="Q129" i="2"/>
  <c r="R129" i="2" s="1"/>
  <c r="S129" i="2" s="1"/>
  <c r="Q147" i="2"/>
  <c r="R147" i="2" s="1"/>
  <c r="S147" i="2" s="1"/>
  <c r="Q145" i="2"/>
  <c r="R145" i="2" s="1"/>
  <c r="S145" i="2" s="1"/>
  <c r="E167" i="2"/>
  <c r="F167" i="2" s="1"/>
  <c r="G167" i="2" s="1"/>
  <c r="H167" i="2" s="1"/>
  <c r="I167" i="2" s="1"/>
  <c r="E166" i="2"/>
  <c r="F166" i="2" s="1"/>
  <c r="G166" i="2" s="1"/>
  <c r="H166" i="2" s="1"/>
  <c r="I166" i="2" s="1"/>
  <c r="E165" i="2"/>
  <c r="F165" i="2" s="1"/>
  <c r="G165" i="2" s="1"/>
  <c r="H165" i="2" s="1"/>
  <c r="I165" i="2" s="1"/>
  <c r="E155" i="2"/>
  <c r="F155" i="2" s="1"/>
  <c r="G155" i="2" s="1"/>
  <c r="H155" i="2" s="1"/>
  <c r="I155" i="2" s="1"/>
  <c r="E154" i="2"/>
  <c r="F154" i="2" s="1"/>
  <c r="G154" i="2" s="1"/>
  <c r="H154" i="2" s="1"/>
  <c r="I154" i="2" s="1"/>
  <c r="E153" i="2"/>
  <c r="F153" i="2" s="1"/>
  <c r="G153" i="2" s="1"/>
  <c r="H153" i="2" s="1"/>
  <c r="I153" i="2" s="1"/>
  <c r="E151" i="2"/>
  <c r="F151" i="2" s="1"/>
  <c r="G151" i="2" s="1"/>
  <c r="H151" i="2" s="1"/>
  <c r="I151" i="2" s="1"/>
  <c r="E150" i="2"/>
  <c r="F150" i="2" s="1"/>
  <c r="G150" i="2" s="1"/>
  <c r="H150" i="2" s="1"/>
  <c r="I150" i="2" s="1"/>
  <c r="L167" i="2"/>
  <c r="M167" i="2" s="1"/>
  <c r="N167" i="2" s="1"/>
  <c r="L151" i="2"/>
  <c r="M151" i="2" s="1"/>
  <c r="N151" i="2" s="1"/>
  <c r="Q159" i="2"/>
  <c r="R159" i="2" s="1"/>
  <c r="S159" i="2" s="1"/>
  <c r="Q158" i="2"/>
  <c r="R158" i="2" s="1"/>
  <c r="S158" i="2" s="1"/>
  <c r="Q157" i="2"/>
  <c r="R157" i="2" s="1"/>
  <c r="S157" i="2" s="1"/>
  <c r="E205" i="2"/>
  <c r="F205" i="2" s="1"/>
  <c r="G205" i="2" s="1"/>
  <c r="H205" i="2" s="1"/>
  <c r="I205" i="2" s="1"/>
  <c r="E203" i="2"/>
  <c r="F203" i="2" s="1"/>
  <c r="G203" i="2" s="1"/>
  <c r="H203" i="2" s="1"/>
  <c r="I203" i="2" s="1"/>
  <c r="E202" i="2"/>
  <c r="F202" i="2" s="1"/>
  <c r="G202" i="2" s="1"/>
  <c r="H202" i="2" s="1"/>
  <c r="I202" i="2" s="1"/>
  <c r="E201" i="2"/>
  <c r="F201" i="2" s="1"/>
  <c r="G201" i="2" s="1"/>
  <c r="H201" i="2" s="1"/>
  <c r="I201" i="2" s="1"/>
  <c r="E191" i="2"/>
  <c r="F191" i="2" s="1"/>
  <c r="G191" i="2" s="1"/>
  <c r="H191" i="2" s="1"/>
  <c r="I191" i="2" s="1"/>
  <c r="E190" i="2"/>
  <c r="F190" i="2" s="1"/>
  <c r="G190" i="2" s="1"/>
  <c r="H190" i="2" s="1"/>
  <c r="I190" i="2" s="1"/>
  <c r="E189" i="2"/>
  <c r="F189" i="2" s="1"/>
  <c r="G189" i="2" s="1"/>
  <c r="H189" i="2" s="1"/>
  <c r="I189" i="2" s="1"/>
  <c r="E187" i="2"/>
  <c r="F187" i="2" s="1"/>
  <c r="G187" i="2" s="1"/>
  <c r="H187" i="2" s="1"/>
  <c r="I187" i="2" s="1"/>
  <c r="E186" i="2"/>
  <c r="F186" i="2" s="1"/>
  <c r="G186" i="2" s="1"/>
  <c r="H186" i="2" s="1"/>
  <c r="I186" i="2" s="1"/>
  <c r="E185" i="2"/>
  <c r="F185" i="2" s="1"/>
  <c r="G185" i="2" s="1"/>
  <c r="H185" i="2" s="1"/>
  <c r="I185" i="2" s="1"/>
  <c r="E175" i="2"/>
  <c r="F175" i="2" s="1"/>
  <c r="G175" i="2" s="1"/>
  <c r="H175" i="2" s="1"/>
  <c r="I175" i="2" s="1"/>
  <c r="E174" i="2"/>
  <c r="F174" i="2" s="1"/>
  <c r="G174" i="2" s="1"/>
  <c r="H174" i="2" s="1"/>
  <c r="I174" i="2" s="1"/>
  <c r="E173" i="2"/>
  <c r="F173" i="2" s="1"/>
  <c r="G173" i="2" s="1"/>
  <c r="H173" i="2" s="1"/>
  <c r="I173" i="2" s="1"/>
  <c r="E225" i="2"/>
  <c r="F225" i="2" s="1"/>
  <c r="G225" i="2" s="1"/>
  <c r="H225" i="2" s="1"/>
  <c r="I225" i="2" s="1"/>
  <c r="E218" i="2"/>
  <c r="F218" i="2" s="1"/>
  <c r="G218" i="2" s="1"/>
  <c r="H218" i="2" s="1"/>
  <c r="I218" i="2" s="1"/>
  <c r="E217" i="2"/>
  <c r="F217" i="2" s="1"/>
  <c r="G217" i="2" s="1"/>
  <c r="H217" i="2" s="1"/>
  <c r="I217" i="2" s="1"/>
  <c r="E216" i="2"/>
  <c r="F216" i="2" s="1"/>
  <c r="G216" i="2" s="1"/>
  <c r="H216" i="2" s="1"/>
  <c r="I216" i="2" s="1"/>
  <c r="Q226" i="2"/>
  <c r="R226" i="2" s="1"/>
  <c r="S226" i="2" s="1"/>
  <c r="Q225" i="2"/>
  <c r="R225" i="2" s="1"/>
  <c r="S225" i="2" s="1"/>
  <c r="Q224" i="2"/>
  <c r="R224" i="2" s="1"/>
  <c r="S224" i="2" s="1"/>
  <c r="Q221" i="2"/>
  <c r="R221" i="2" s="1"/>
  <c r="S221" i="2" s="1"/>
  <c r="Q218" i="2"/>
  <c r="R218" i="2" s="1"/>
  <c r="S218" i="2" s="1"/>
  <c r="Q217" i="2"/>
  <c r="R217" i="2" s="1"/>
  <c r="S217" i="2" s="1"/>
  <c r="Q216" i="2"/>
  <c r="R216" i="2" s="1"/>
  <c r="S216" i="2" s="1"/>
  <c r="E232" i="2"/>
  <c r="F232" i="2" s="1"/>
  <c r="G232" i="2" s="1"/>
  <c r="H232" i="2" s="1"/>
  <c r="I232" i="2" s="1"/>
  <c r="E230" i="2"/>
  <c r="F230" i="2" s="1"/>
  <c r="G230" i="2" s="1"/>
  <c r="H230" i="2" s="1"/>
  <c r="I230" i="2" s="1"/>
  <c r="E247" i="2"/>
  <c r="F247" i="2" s="1"/>
  <c r="G247" i="2" s="1"/>
  <c r="H247" i="2" s="1"/>
  <c r="I247" i="2" s="1"/>
  <c r="E246" i="2"/>
  <c r="F246" i="2" s="1"/>
  <c r="G246" i="2" s="1"/>
  <c r="H246" i="2" s="1"/>
  <c r="I246" i="2" s="1"/>
  <c r="E245" i="2"/>
  <c r="F245" i="2" s="1"/>
  <c r="G245" i="2" s="1"/>
  <c r="H245" i="2" s="1"/>
  <c r="I245" i="2" s="1"/>
  <c r="E243" i="2"/>
  <c r="F243" i="2" s="1"/>
  <c r="G243" i="2" s="1"/>
  <c r="H243" i="2" s="1"/>
  <c r="I243" i="2" s="1"/>
  <c r="E242" i="2"/>
  <c r="F242" i="2" s="1"/>
  <c r="G242" i="2" s="1"/>
  <c r="H242" i="2" s="1"/>
  <c r="I242" i="2" s="1"/>
  <c r="Q251" i="2"/>
  <c r="R251" i="2" s="1"/>
  <c r="S251" i="2" s="1"/>
  <c r="Q249" i="2"/>
  <c r="R249" i="2" s="1"/>
  <c r="S249" i="2" s="1"/>
  <c r="E262" i="2"/>
  <c r="F262" i="2" s="1"/>
  <c r="G262" i="2" s="1"/>
  <c r="H262" i="2" s="1"/>
  <c r="I262" i="2" s="1"/>
  <c r="E261" i="2"/>
  <c r="F261" i="2" s="1"/>
  <c r="G261" i="2" s="1"/>
  <c r="H261" i="2" s="1"/>
  <c r="I261" i="2" s="1"/>
  <c r="E260" i="2"/>
  <c r="F260" i="2" s="1"/>
  <c r="G260" i="2" s="1"/>
  <c r="H260" i="2" s="1"/>
  <c r="I260" i="2" s="1"/>
  <c r="E257" i="2"/>
  <c r="F257" i="2" s="1"/>
  <c r="G257" i="2" s="1"/>
  <c r="H257" i="2" s="1"/>
  <c r="I257" i="2" s="1"/>
  <c r="E283" i="2"/>
  <c r="F283" i="2" s="1"/>
  <c r="G283" i="2" s="1"/>
  <c r="H283" i="2" s="1"/>
  <c r="I283" i="2" s="1"/>
  <c r="E281" i="2"/>
  <c r="F281" i="2" s="1"/>
  <c r="G281" i="2" s="1"/>
  <c r="H281" i="2" s="1"/>
  <c r="I281" i="2" s="1"/>
  <c r="E270" i="2"/>
  <c r="F270" i="2" s="1"/>
  <c r="G270" i="2" s="1"/>
  <c r="H270" i="2" s="1"/>
  <c r="I270" i="2" s="1"/>
  <c r="Q279" i="2"/>
  <c r="R279" i="2" s="1"/>
  <c r="S279" i="2" s="1"/>
  <c r="Q277" i="2"/>
  <c r="R277" i="2" s="1"/>
  <c r="S277" i="2" s="1"/>
  <c r="Q270" i="2"/>
  <c r="R270" i="2" s="1"/>
  <c r="S270" i="2" s="1"/>
  <c r="L289" i="2"/>
  <c r="M289" i="2" s="1"/>
  <c r="N289" i="2" s="1"/>
  <c r="L290" i="2"/>
  <c r="M290" i="2" s="1"/>
  <c r="N290" i="2" s="1"/>
  <c r="L288" i="2"/>
  <c r="M288" i="2" s="1"/>
  <c r="N288" i="2" s="1"/>
  <c r="Q291" i="2"/>
  <c r="R291" i="2" s="1"/>
  <c r="S291" i="2" s="1"/>
  <c r="Q289" i="2"/>
  <c r="R289" i="2" s="1"/>
  <c r="S289" i="2" s="1"/>
  <c r="E295" i="2"/>
  <c r="F295" i="2" s="1"/>
  <c r="G295" i="2" s="1"/>
  <c r="H295" i="2" s="1"/>
  <c r="I295" i="2" s="1"/>
  <c r="E294" i="2"/>
  <c r="F294" i="2" s="1"/>
  <c r="G294" i="2" s="1"/>
  <c r="H294" i="2" s="1"/>
  <c r="I294" i="2" s="1"/>
  <c r="Q297" i="2"/>
  <c r="R297" i="2" s="1"/>
  <c r="S297" i="2" s="1"/>
  <c r="Q296" i="2"/>
  <c r="R296" i="2" s="1"/>
  <c r="S296" i="2" s="1"/>
  <c r="Q295" i="2"/>
  <c r="R295" i="2" s="1"/>
  <c r="S295" i="2" s="1"/>
  <c r="Q294" i="2"/>
  <c r="R294" i="2" s="1"/>
  <c r="S294" i="2" s="1"/>
  <c r="E306" i="2"/>
  <c r="F306" i="2" s="1"/>
  <c r="G306" i="2" s="1"/>
  <c r="H306" i="2" s="1"/>
  <c r="I306" i="2" s="1"/>
  <c r="E301" i="2"/>
  <c r="F301" i="2" s="1"/>
  <c r="G301" i="2" s="1"/>
  <c r="H301" i="2" s="1"/>
  <c r="I301" i="2" s="1"/>
  <c r="Q306" i="2"/>
  <c r="R306" i="2" s="1"/>
  <c r="S306" i="2" s="1"/>
  <c r="Q301" i="2"/>
  <c r="R301" i="2" s="1"/>
  <c r="S301" i="2" s="1"/>
  <c r="Q315" i="2"/>
  <c r="R315" i="2" s="1"/>
  <c r="S315" i="2" s="1"/>
  <c r="Q314" i="2"/>
  <c r="R314" i="2" s="1"/>
  <c r="S314" i="2" s="1"/>
  <c r="Q325" i="2"/>
  <c r="R325" i="2" s="1"/>
  <c r="S325" i="2" s="1"/>
  <c r="Q324" i="2"/>
  <c r="R324" i="2" s="1"/>
  <c r="S324" i="2" s="1"/>
  <c r="E330" i="2"/>
  <c r="F330" i="2" s="1"/>
  <c r="G330" i="2" s="1"/>
  <c r="H330" i="2" s="1"/>
  <c r="I330" i="2" s="1"/>
  <c r="E333" i="2"/>
  <c r="F333" i="2" s="1"/>
  <c r="G333" i="2" s="1"/>
  <c r="H333" i="2" s="1"/>
  <c r="I333" i="2" s="1"/>
  <c r="E332" i="2"/>
  <c r="F332" i="2" s="1"/>
  <c r="G332" i="2" s="1"/>
  <c r="H332" i="2" s="1"/>
  <c r="I332" i="2" s="1"/>
  <c r="E331" i="2"/>
  <c r="F331" i="2" s="1"/>
  <c r="G331" i="2" s="1"/>
  <c r="H331" i="2" s="1"/>
  <c r="I331" i="2" s="1"/>
  <c r="E329" i="2"/>
  <c r="F329" i="2" s="1"/>
  <c r="G329" i="2" s="1"/>
  <c r="H329" i="2" s="1"/>
  <c r="I329" i="2" s="1"/>
  <c r="E328" i="2"/>
  <c r="F328" i="2" s="1"/>
  <c r="G328" i="2" s="1"/>
  <c r="H328" i="2" s="1"/>
  <c r="I328" i="2" s="1"/>
  <c r="L331" i="2"/>
  <c r="M331" i="2" s="1"/>
  <c r="N331" i="2" s="1"/>
  <c r="L333" i="2"/>
  <c r="M333" i="2" s="1"/>
  <c r="N333" i="2" s="1"/>
  <c r="L330" i="2"/>
  <c r="M330" i="2" s="1"/>
  <c r="N330" i="2" s="1"/>
  <c r="L329" i="2"/>
  <c r="M329" i="2" s="1"/>
  <c r="N329" i="2" s="1"/>
  <c r="L328" i="2"/>
  <c r="M328" i="2" s="1"/>
  <c r="N328" i="2" s="1"/>
  <c r="E343" i="2"/>
  <c r="F343" i="2" s="1"/>
  <c r="G343" i="2" s="1"/>
  <c r="H343" i="2" s="1"/>
  <c r="I343" i="2" s="1"/>
  <c r="E339" i="2"/>
  <c r="F339" i="2" s="1"/>
  <c r="G339" i="2" s="1"/>
  <c r="H339" i="2" s="1"/>
  <c r="I339" i="2" s="1"/>
  <c r="E336" i="2"/>
  <c r="F336" i="2" s="1"/>
  <c r="G336" i="2" s="1"/>
  <c r="H336" i="2" s="1"/>
  <c r="I336" i="2" s="1"/>
  <c r="Q343" i="2"/>
  <c r="R343" i="2" s="1"/>
  <c r="S343" i="2" s="1"/>
  <c r="Q337" i="2"/>
  <c r="R337" i="2" s="1"/>
  <c r="S337" i="2" s="1"/>
  <c r="Q336" i="2"/>
  <c r="R336" i="2" s="1"/>
  <c r="S336" i="2" s="1"/>
  <c r="E349" i="2"/>
  <c r="F349" i="2" s="1"/>
  <c r="G349" i="2" s="1"/>
  <c r="H349" i="2" s="1"/>
  <c r="I349" i="2" s="1"/>
  <c r="E347" i="2"/>
  <c r="F347" i="2" s="1"/>
  <c r="G347" i="2" s="1"/>
  <c r="H347" i="2" s="1"/>
  <c r="I347" i="2" s="1"/>
  <c r="E362" i="2"/>
  <c r="F362" i="2" s="1"/>
  <c r="G362" i="2" s="1"/>
  <c r="H362" i="2" s="1"/>
  <c r="I362" i="2" s="1"/>
  <c r="E356" i="2"/>
  <c r="F356" i="2" s="1"/>
  <c r="G356" i="2" s="1"/>
  <c r="H356" i="2" s="1"/>
  <c r="I356" i="2" s="1"/>
  <c r="E355" i="2"/>
  <c r="F355" i="2" s="1"/>
  <c r="G355" i="2" s="1"/>
  <c r="H355" i="2" s="1"/>
  <c r="I355" i="2" s="1"/>
  <c r="L372" i="2"/>
  <c r="M372" i="2" s="1"/>
  <c r="N372" i="2" s="1"/>
  <c r="L371" i="2"/>
  <c r="M371" i="2" s="1"/>
  <c r="N371" i="2" s="1"/>
  <c r="L364" i="2"/>
  <c r="M364" i="2" s="1"/>
  <c r="N364" i="2" s="1"/>
  <c r="L361" i="2"/>
  <c r="M361" i="2" s="1"/>
  <c r="N361" i="2" s="1"/>
  <c r="L360" i="2"/>
  <c r="M360" i="2" s="1"/>
  <c r="N360" i="2" s="1"/>
  <c r="L359" i="2"/>
  <c r="M359" i="2" s="1"/>
  <c r="N359" i="2" s="1"/>
  <c r="L357" i="2"/>
  <c r="M357" i="2" s="1"/>
  <c r="N357" i="2" s="1"/>
  <c r="L355" i="2"/>
  <c r="M355" i="2" s="1"/>
  <c r="N355" i="2" s="1"/>
  <c r="Q364" i="2"/>
  <c r="R364" i="2" s="1"/>
  <c r="S364" i="2" s="1"/>
  <c r="Q363" i="2"/>
  <c r="R363" i="2" s="1"/>
  <c r="S363" i="2" s="1"/>
  <c r="Q356" i="2"/>
  <c r="R356" i="2" s="1"/>
  <c r="S356" i="2" s="1"/>
  <c r="Q354" i="2"/>
  <c r="R354" i="2" s="1"/>
  <c r="S354" i="2" s="1"/>
  <c r="Q353" i="2"/>
  <c r="R353" i="2" s="1"/>
  <c r="S353" i="2" s="1"/>
  <c r="Q381" i="2"/>
  <c r="R381" i="2" s="1"/>
  <c r="S381" i="2" s="1"/>
  <c r="Q380" i="2"/>
  <c r="R380" i="2" s="1"/>
  <c r="S380" i="2" s="1"/>
  <c r="Q379" i="2"/>
  <c r="R379" i="2" s="1"/>
  <c r="S379" i="2" s="1"/>
  <c r="L387" i="2"/>
  <c r="M387" i="2" s="1"/>
  <c r="N387" i="2" s="1"/>
  <c r="L386" i="2"/>
  <c r="M386" i="2" s="1"/>
  <c r="N386" i="2" s="1"/>
  <c r="L385" i="2"/>
  <c r="M385" i="2" s="1"/>
  <c r="N385" i="2" s="1"/>
  <c r="L384" i="2"/>
  <c r="M384" i="2" s="1"/>
  <c r="N384" i="2" s="1"/>
  <c r="Q23" i="2"/>
  <c r="R23" i="2" s="1"/>
  <c r="S23" i="2" s="1"/>
  <c r="Q21" i="2"/>
  <c r="R21" i="2" s="1"/>
  <c r="S21" i="2" s="1"/>
  <c r="Q18" i="2"/>
  <c r="R18" i="2" s="1"/>
  <c r="S18" i="2" s="1"/>
  <c r="Q20" i="2"/>
  <c r="R20" i="2" s="1"/>
  <c r="S20" i="2" s="1"/>
  <c r="Q19" i="2"/>
  <c r="R19" i="2" s="1"/>
  <c r="S19" i="2" s="1"/>
  <c r="Q22" i="2"/>
  <c r="R22" i="2" s="1"/>
  <c r="S22" i="2" s="1"/>
  <c r="Q17" i="2"/>
  <c r="R17" i="2" s="1"/>
  <c r="S17" i="2" s="1"/>
  <c r="Q16" i="2"/>
  <c r="R16" i="2" s="1"/>
  <c r="S16" i="2" s="1"/>
  <c r="L23" i="2"/>
  <c r="M23" i="2" s="1"/>
  <c r="N23" i="2" s="1"/>
  <c r="L22" i="2"/>
  <c r="M22" i="2" s="1"/>
  <c r="N22" i="2" s="1"/>
  <c r="L21" i="2"/>
  <c r="M21" i="2" s="1"/>
  <c r="N21" i="2" s="1"/>
  <c r="L20" i="2"/>
  <c r="M20" i="2" s="1"/>
  <c r="N20" i="2" s="1"/>
  <c r="L19" i="2"/>
  <c r="M19" i="2" s="1"/>
  <c r="N19" i="2" s="1"/>
  <c r="L16" i="2"/>
  <c r="M16" i="2" s="1"/>
  <c r="N16" i="2" s="1"/>
  <c r="L17" i="2"/>
  <c r="M17" i="2" s="1"/>
  <c r="N17" i="2" s="1"/>
  <c r="Q43" i="2"/>
  <c r="R43" i="2" s="1"/>
  <c r="S43" i="2" s="1"/>
  <c r="Q44" i="2"/>
  <c r="R44" i="2" s="1"/>
  <c r="S44" i="2" s="1"/>
  <c r="E58" i="2"/>
  <c r="F58" i="2" s="1"/>
  <c r="G58" i="2" s="1"/>
  <c r="H58" i="2" s="1"/>
  <c r="I58" i="2" s="1"/>
  <c r="E54" i="2"/>
  <c r="F54" i="2" s="1"/>
  <c r="G54" i="2" s="1"/>
  <c r="H54" i="2" s="1"/>
  <c r="I54" i="2" s="1"/>
  <c r="E51" i="2"/>
  <c r="F51" i="2" s="1"/>
  <c r="G51" i="2" s="1"/>
  <c r="H51" i="2" s="1"/>
  <c r="I51" i="2" s="1"/>
  <c r="E47" i="2"/>
  <c r="F47" i="2" s="1"/>
  <c r="G47" i="2" s="1"/>
  <c r="H47" i="2" s="1"/>
  <c r="I47" i="2" s="1"/>
  <c r="E50" i="2"/>
  <c r="F50" i="2" s="1"/>
  <c r="G50" i="2" s="1"/>
  <c r="H50" i="2" s="1"/>
  <c r="I50" i="2" s="1"/>
  <c r="E49" i="2"/>
  <c r="F49" i="2" s="1"/>
  <c r="G49" i="2" s="1"/>
  <c r="H49" i="2" s="1"/>
  <c r="I49" i="2" s="1"/>
  <c r="E48" i="2"/>
  <c r="F48" i="2" s="1"/>
  <c r="G48" i="2" s="1"/>
  <c r="H48" i="2" s="1"/>
  <c r="I48" i="2" s="1"/>
  <c r="Q126" i="2"/>
  <c r="R126" i="2" s="1"/>
  <c r="S126" i="2" s="1"/>
  <c r="Q125" i="2"/>
  <c r="R125" i="2" s="1"/>
  <c r="S125" i="2" s="1"/>
  <c r="Q121" i="2"/>
  <c r="R121" i="2" s="1"/>
  <c r="S121" i="2" s="1"/>
  <c r="Q117" i="2"/>
  <c r="R117" i="2" s="1"/>
  <c r="S117" i="2" s="1"/>
  <c r="Q113" i="2"/>
  <c r="R113" i="2" s="1"/>
  <c r="S113" i="2" s="1"/>
  <c r="Q120" i="2"/>
  <c r="R120" i="2" s="1"/>
  <c r="S120" i="2" s="1"/>
  <c r="Q119" i="2"/>
  <c r="R119" i="2" s="1"/>
  <c r="S119" i="2" s="1"/>
  <c r="Q118" i="2"/>
  <c r="R118" i="2" s="1"/>
  <c r="S118" i="2" s="1"/>
  <c r="Q116" i="2"/>
  <c r="R116" i="2" s="1"/>
  <c r="S116" i="2" s="1"/>
  <c r="Q115" i="2"/>
  <c r="R115" i="2" s="1"/>
  <c r="S115" i="2" s="1"/>
  <c r="Q114" i="2"/>
  <c r="R114" i="2" s="1"/>
  <c r="S114" i="2" s="1"/>
  <c r="Q112" i="2"/>
  <c r="R112" i="2" s="1"/>
  <c r="S112" i="2" s="1"/>
  <c r="Q122" i="2"/>
  <c r="R122" i="2" s="1"/>
  <c r="S122" i="2" s="1"/>
  <c r="Q124" i="2"/>
  <c r="R124" i="2" s="1"/>
  <c r="S124" i="2" s="1"/>
  <c r="E138" i="2"/>
  <c r="F138" i="2" s="1"/>
  <c r="G138" i="2" s="1"/>
  <c r="H138" i="2" s="1"/>
  <c r="I138" i="2" s="1"/>
  <c r="E134" i="2"/>
  <c r="F134" i="2" s="1"/>
  <c r="G134" i="2" s="1"/>
  <c r="H134" i="2" s="1"/>
  <c r="I134" i="2" s="1"/>
  <c r="E130" i="2"/>
  <c r="F130" i="2" s="1"/>
  <c r="G130" i="2" s="1"/>
  <c r="H130" i="2" s="1"/>
  <c r="I130" i="2" s="1"/>
  <c r="E133" i="2"/>
  <c r="F133" i="2" s="1"/>
  <c r="G133" i="2" s="1"/>
  <c r="H133" i="2" s="1"/>
  <c r="I133" i="2" s="1"/>
  <c r="E132" i="2"/>
  <c r="F132" i="2" s="1"/>
  <c r="G132" i="2" s="1"/>
  <c r="H132" i="2" s="1"/>
  <c r="I132" i="2" s="1"/>
  <c r="E131" i="2"/>
  <c r="F131" i="2" s="1"/>
  <c r="G131" i="2" s="1"/>
  <c r="H131" i="2" s="1"/>
  <c r="I131" i="2" s="1"/>
  <c r="E129" i="2"/>
  <c r="F129" i="2" s="1"/>
  <c r="G129" i="2" s="1"/>
  <c r="H129" i="2" s="1"/>
  <c r="I129" i="2" s="1"/>
  <c r="E136" i="2"/>
  <c r="F136" i="2" s="1"/>
  <c r="G136" i="2" s="1"/>
  <c r="H136" i="2" s="1"/>
  <c r="I136" i="2" s="1"/>
  <c r="L145" i="2"/>
  <c r="M145" i="2" s="1"/>
  <c r="N145" i="2" s="1"/>
  <c r="L141" i="2"/>
  <c r="M141" i="2" s="1"/>
  <c r="N141" i="2" s="1"/>
  <c r="L147" i="2"/>
  <c r="M147" i="2" s="1"/>
  <c r="N147" i="2" s="1"/>
  <c r="L146" i="2"/>
  <c r="M146" i="2" s="1"/>
  <c r="N146" i="2" s="1"/>
  <c r="L144" i="2"/>
  <c r="M144" i="2" s="1"/>
  <c r="N144" i="2" s="1"/>
  <c r="L143" i="2"/>
  <c r="M143" i="2" s="1"/>
  <c r="N143" i="2" s="1"/>
  <c r="L142" i="2"/>
  <c r="M142" i="2" s="1"/>
  <c r="N142" i="2" s="1"/>
  <c r="Q211" i="2"/>
  <c r="R211" i="2" s="1"/>
  <c r="S211" i="2" s="1"/>
  <c r="Q209" i="2"/>
  <c r="R209" i="2" s="1"/>
  <c r="S209" i="2" s="1"/>
  <c r="Q207" i="2"/>
  <c r="R207" i="2" s="1"/>
  <c r="S207" i="2" s="1"/>
  <c r="Q210" i="2"/>
  <c r="R210" i="2" s="1"/>
  <c r="S210" i="2" s="1"/>
  <c r="Q204" i="2"/>
  <c r="R204" i="2" s="1"/>
  <c r="S204" i="2" s="1"/>
  <c r="Q200" i="2"/>
  <c r="R200" i="2" s="1"/>
  <c r="S200" i="2" s="1"/>
  <c r="Q196" i="2"/>
  <c r="R196" i="2" s="1"/>
  <c r="S196" i="2" s="1"/>
  <c r="Q192" i="2"/>
  <c r="R192" i="2" s="1"/>
  <c r="S192" i="2" s="1"/>
  <c r="Q188" i="2"/>
  <c r="R188" i="2" s="1"/>
  <c r="S188" i="2" s="1"/>
  <c r="Q184" i="2"/>
  <c r="R184" i="2" s="1"/>
  <c r="S184" i="2" s="1"/>
  <c r="Q180" i="2"/>
  <c r="R180" i="2" s="1"/>
  <c r="S180" i="2" s="1"/>
  <c r="Q176" i="2"/>
  <c r="R176" i="2" s="1"/>
  <c r="S176" i="2" s="1"/>
  <c r="Q172" i="2"/>
  <c r="R172" i="2" s="1"/>
  <c r="S172" i="2" s="1"/>
  <c r="Q191" i="2"/>
  <c r="R191" i="2" s="1"/>
  <c r="S191" i="2" s="1"/>
  <c r="Q190" i="2"/>
  <c r="R190" i="2" s="1"/>
  <c r="S190" i="2" s="1"/>
  <c r="Q189" i="2"/>
  <c r="R189" i="2" s="1"/>
  <c r="S189" i="2" s="1"/>
  <c r="Q175" i="2"/>
  <c r="R175" i="2" s="1"/>
  <c r="S175" i="2" s="1"/>
  <c r="Q174" i="2"/>
  <c r="R174" i="2" s="1"/>
  <c r="S174" i="2" s="1"/>
  <c r="Q173" i="2"/>
  <c r="R173" i="2" s="1"/>
  <c r="S173" i="2" s="1"/>
  <c r="Q212" i="2"/>
  <c r="R212" i="2" s="1"/>
  <c r="S212" i="2" s="1"/>
  <c r="Q208" i="2"/>
  <c r="R208" i="2" s="1"/>
  <c r="S208" i="2" s="1"/>
  <c r="Q205" i="2"/>
  <c r="R205" i="2" s="1"/>
  <c r="S205" i="2" s="1"/>
  <c r="Q203" i="2"/>
  <c r="R203" i="2" s="1"/>
  <c r="S203" i="2" s="1"/>
  <c r="Q202" i="2"/>
  <c r="R202" i="2" s="1"/>
  <c r="S202" i="2" s="1"/>
  <c r="Q201" i="2"/>
  <c r="R201" i="2" s="1"/>
  <c r="S201" i="2" s="1"/>
  <c r="Q187" i="2"/>
  <c r="R187" i="2" s="1"/>
  <c r="S187" i="2" s="1"/>
  <c r="Q186" i="2"/>
  <c r="R186" i="2" s="1"/>
  <c r="S186" i="2" s="1"/>
  <c r="Q185" i="2"/>
  <c r="R185" i="2" s="1"/>
  <c r="S185" i="2" s="1"/>
  <c r="Q199" i="2"/>
  <c r="R199" i="2" s="1"/>
  <c r="S199" i="2" s="1"/>
  <c r="Q198" i="2"/>
  <c r="R198" i="2" s="1"/>
  <c r="S198" i="2" s="1"/>
  <c r="Q197" i="2"/>
  <c r="R197" i="2" s="1"/>
  <c r="S197" i="2" s="1"/>
  <c r="Q183" i="2"/>
  <c r="R183" i="2" s="1"/>
  <c r="S183" i="2" s="1"/>
  <c r="Q182" i="2"/>
  <c r="R182" i="2" s="1"/>
  <c r="S182" i="2" s="1"/>
  <c r="Q181" i="2"/>
  <c r="R181" i="2" s="1"/>
  <c r="S181" i="2" s="1"/>
  <c r="Q233" i="2"/>
  <c r="R233" i="2" s="1"/>
  <c r="S233" i="2" s="1"/>
  <c r="Q232" i="2"/>
  <c r="R232" i="2" s="1"/>
  <c r="S232" i="2" s="1"/>
  <c r="Q231" i="2"/>
  <c r="R231" i="2" s="1"/>
  <c r="S231" i="2" s="1"/>
  <c r="Q230" i="2"/>
  <c r="R230" i="2" s="1"/>
  <c r="S230" i="2" s="1"/>
  <c r="Q234" i="2"/>
  <c r="R234" i="2" s="1"/>
  <c r="S234" i="2" s="1"/>
  <c r="E239" i="2"/>
  <c r="F239" i="2" s="1"/>
  <c r="G239" i="2" s="1"/>
  <c r="H239" i="2" s="1"/>
  <c r="I239" i="2" s="1"/>
  <c r="E238" i="2"/>
  <c r="F238" i="2" s="1"/>
  <c r="G238" i="2" s="1"/>
  <c r="H238" i="2" s="1"/>
  <c r="I238" i="2" s="1"/>
  <c r="E237" i="2"/>
  <c r="F237" i="2" s="1"/>
  <c r="G237" i="2" s="1"/>
  <c r="H237" i="2" s="1"/>
  <c r="I237" i="2" s="1"/>
  <c r="Q238" i="2"/>
  <c r="R238" i="2" s="1"/>
  <c r="S238" i="2" s="1"/>
  <c r="Q239" i="2"/>
  <c r="R239" i="2" s="1"/>
  <c r="S239" i="2" s="1"/>
  <c r="Q237" i="2"/>
  <c r="R237" i="2" s="1"/>
  <c r="S237" i="2" s="1"/>
  <c r="L264" i="2"/>
  <c r="M264" i="2" s="1"/>
  <c r="N264" i="2" s="1"/>
  <c r="L260" i="2"/>
  <c r="M260" i="2" s="1"/>
  <c r="N260" i="2" s="1"/>
  <c r="L256" i="2"/>
  <c r="M256" i="2" s="1"/>
  <c r="N256" i="2" s="1"/>
  <c r="L266" i="2"/>
  <c r="M266" i="2" s="1"/>
  <c r="N266" i="2" s="1"/>
  <c r="L265" i="2"/>
  <c r="M265" i="2" s="1"/>
  <c r="N265" i="2" s="1"/>
  <c r="L262" i="2"/>
  <c r="M262" i="2" s="1"/>
  <c r="N262" i="2" s="1"/>
  <c r="L258" i="2"/>
  <c r="M258" i="2" s="1"/>
  <c r="N258" i="2" s="1"/>
  <c r="L263" i="2"/>
  <c r="M263" i="2" s="1"/>
  <c r="N263" i="2" s="1"/>
  <c r="L261" i="2"/>
  <c r="M261" i="2" s="1"/>
  <c r="N261" i="2" s="1"/>
  <c r="L259" i="2"/>
  <c r="M259" i="2" s="1"/>
  <c r="N259" i="2" s="1"/>
  <c r="L284" i="2"/>
  <c r="M284" i="2" s="1"/>
  <c r="N284" i="2" s="1"/>
  <c r="L281" i="2"/>
  <c r="M281" i="2" s="1"/>
  <c r="N281" i="2" s="1"/>
  <c r="L277" i="2"/>
  <c r="M277" i="2" s="1"/>
  <c r="N277" i="2" s="1"/>
  <c r="L273" i="2"/>
  <c r="M273" i="2" s="1"/>
  <c r="N273" i="2" s="1"/>
  <c r="L269" i="2"/>
  <c r="M269" i="2" s="1"/>
  <c r="N269" i="2" s="1"/>
  <c r="L276" i="2"/>
  <c r="M276" i="2" s="1"/>
  <c r="N276" i="2" s="1"/>
  <c r="L275" i="2"/>
  <c r="M275" i="2" s="1"/>
  <c r="N275" i="2" s="1"/>
  <c r="L274" i="2"/>
  <c r="M274" i="2" s="1"/>
  <c r="N274" i="2" s="1"/>
  <c r="L283" i="2"/>
  <c r="M283" i="2" s="1"/>
  <c r="N283" i="2" s="1"/>
  <c r="L272" i="2"/>
  <c r="M272" i="2" s="1"/>
  <c r="N272" i="2" s="1"/>
  <c r="L270" i="2"/>
  <c r="M270" i="2" s="1"/>
  <c r="N270" i="2" s="1"/>
  <c r="L279" i="2"/>
  <c r="M279" i="2" s="1"/>
  <c r="N279" i="2" s="1"/>
  <c r="L282" i="2"/>
  <c r="M282" i="2" s="1"/>
  <c r="N282" i="2" s="1"/>
  <c r="L271" i="2"/>
  <c r="M271" i="2" s="1"/>
  <c r="N271" i="2" s="1"/>
  <c r="L278" i="2"/>
  <c r="M278" i="2" s="1"/>
  <c r="N278" i="2" s="1"/>
  <c r="L323" i="2"/>
  <c r="M323" i="2" s="1"/>
  <c r="N323" i="2" s="1"/>
  <c r="L319" i="2"/>
  <c r="M319" i="2" s="1"/>
  <c r="N319" i="2" s="1"/>
  <c r="L325" i="2"/>
  <c r="M325" i="2" s="1"/>
  <c r="N325" i="2" s="1"/>
  <c r="L324" i="2"/>
  <c r="M324" i="2" s="1"/>
  <c r="N324" i="2" s="1"/>
  <c r="L322" i="2"/>
  <c r="M322" i="2" s="1"/>
  <c r="N322" i="2" s="1"/>
  <c r="L321" i="2"/>
  <c r="M321" i="2" s="1"/>
  <c r="N321" i="2" s="1"/>
  <c r="Q330" i="2"/>
  <c r="R330" i="2" s="1"/>
  <c r="S330" i="2" s="1"/>
  <c r="Q329" i="2"/>
  <c r="R329" i="2" s="1"/>
  <c r="S329" i="2" s="1"/>
  <c r="Q328" i="2"/>
  <c r="R328" i="2" s="1"/>
  <c r="S328" i="2" s="1"/>
  <c r="Q333" i="2"/>
  <c r="R333" i="2" s="1"/>
  <c r="S333" i="2" s="1"/>
  <c r="Q332" i="2"/>
  <c r="R332" i="2" s="1"/>
  <c r="S332" i="2" s="1"/>
  <c r="Q331" i="2"/>
  <c r="R331" i="2" s="1"/>
  <c r="S331" i="2" s="1"/>
  <c r="Q349" i="2"/>
  <c r="R349" i="2" s="1"/>
  <c r="S349" i="2" s="1"/>
  <c r="Q348" i="2"/>
  <c r="R348" i="2" s="1"/>
  <c r="S348" i="2" s="1"/>
  <c r="Q347" i="2"/>
  <c r="R347" i="2" s="1"/>
  <c r="S347" i="2" s="1"/>
  <c r="L11" i="2"/>
  <c r="M11" i="2" s="1"/>
  <c r="L12" i="2"/>
  <c r="M12" i="2" s="1"/>
  <c r="N12" i="2" s="1"/>
  <c r="L18" i="2"/>
  <c r="M18" i="2" s="1"/>
  <c r="N18" i="2" s="1"/>
  <c r="E26" i="2"/>
  <c r="F26" i="2" s="1"/>
  <c r="G26" i="2" s="1"/>
  <c r="H26" i="2" s="1"/>
  <c r="I26" i="2" s="1"/>
  <c r="E31" i="2"/>
  <c r="F31" i="2" s="1"/>
  <c r="G31" i="2" s="1"/>
  <c r="H31" i="2" s="1"/>
  <c r="I31" i="2" s="1"/>
  <c r="E30" i="2"/>
  <c r="F30" i="2" s="1"/>
  <c r="G30" i="2" s="1"/>
  <c r="H30" i="2" s="1"/>
  <c r="I30" i="2" s="1"/>
  <c r="L55" i="2"/>
  <c r="M55" i="2" s="1"/>
  <c r="N55" i="2" s="1"/>
  <c r="L52" i="2"/>
  <c r="M52" i="2" s="1"/>
  <c r="N52" i="2" s="1"/>
  <c r="L48" i="2"/>
  <c r="M48" i="2" s="1"/>
  <c r="N48" i="2" s="1"/>
  <c r="L54" i="2"/>
  <c r="M54" i="2" s="1"/>
  <c r="N54" i="2" s="1"/>
  <c r="L53" i="2"/>
  <c r="M53" i="2" s="1"/>
  <c r="N53" i="2" s="1"/>
  <c r="L51" i="2"/>
  <c r="M51" i="2" s="1"/>
  <c r="N51" i="2" s="1"/>
  <c r="L50" i="2"/>
  <c r="M50" i="2" s="1"/>
  <c r="N50" i="2" s="1"/>
  <c r="L49" i="2"/>
  <c r="M49" i="2" s="1"/>
  <c r="N49" i="2" s="1"/>
  <c r="L47" i="2"/>
  <c r="M47" i="2" s="1"/>
  <c r="N47" i="2" s="1"/>
  <c r="L56" i="2"/>
  <c r="M56" i="2" s="1"/>
  <c r="N56" i="2" s="1"/>
  <c r="L57" i="2"/>
  <c r="M57" i="2" s="1"/>
  <c r="N57" i="2" s="1"/>
  <c r="L58" i="2"/>
  <c r="M58" i="2" s="1"/>
  <c r="N58" i="2" s="1"/>
  <c r="Q70" i="2"/>
  <c r="R70" i="2" s="1"/>
  <c r="S70" i="2" s="1"/>
  <c r="Q66" i="2"/>
  <c r="R66" i="2" s="1"/>
  <c r="S66" i="2" s="1"/>
  <c r="Q62" i="2"/>
  <c r="R62" i="2" s="1"/>
  <c r="S62" i="2" s="1"/>
  <c r="Q65" i="2"/>
  <c r="R65" i="2" s="1"/>
  <c r="S65" i="2" s="1"/>
  <c r="Q64" i="2"/>
  <c r="R64" i="2" s="1"/>
  <c r="S64" i="2" s="1"/>
  <c r="Q63" i="2"/>
  <c r="R63" i="2" s="1"/>
  <c r="S63" i="2" s="1"/>
  <c r="Q67" i="2"/>
  <c r="R67" i="2" s="1"/>
  <c r="S67" i="2" s="1"/>
  <c r="Q68" i="2"/>
  <c r="R68" i="2" s="1"/>
  <c r="S68" i="2" s="1"/>
  <c r="Q69" i="2"/>
  <c r="R69" i="2" s="1"/>
  <c r="S69" i="2" s="1"/>
  <c r="Q94" i="2"/>
  <c r="R94" i="2" s="1"/>
  <c r="S94" i="2" s="1"/>
  <c r="Q90" i="2"/>
  <c r="R90" i="2" s="1"/>
  <c r="S90" i="2" s="1"/>
  <c r="Q86" i="2"/>
  <c r="R86" i="2" s="1"/>
  <c r="S86" i="2" s="1"/>
  <c r="Q82" i="2"/>
  <c r="R82" i="2" s="1"/>
  <c r="S82" i="2" s="1"/>
  <c r="Q78" i="2"/>
  <c r="R78" i="2" s="1"/>
  <c r="S78" i="2" s="1"/>
  <c r="Q74" i="2"/>
  <c r="R74" i="2" s="1"/>
  <c r="S74" i="2" s="1"/>
  <c r="Q93" i="2"/>
  <c r="R93" i="2" s="1"/>
  <c r="S93" i="2" s="1"/>
  <c r="Q92" i="2"/>
  <c r="R92" i="2" s="1"/>
  <c r="S92" i="2" s="1"/>
  <c r="Q91" i="2"/>
  <c r="R91" i="2" s="1"/>
  <c r="S91" i="2" s="1"/>
  <c r="Q77" i="2"/>
  <c r="R77" i="2" s="1"/>
  <c r="S77" i="2" s="1"/>
  <c r="Q76" i="2"/>
  <c r="R76" i="2" s="1"/>
  <c r="S76" i="2" s="1"/>
  <c r="Q75" i="2"/>
  <c r="R75" i="2" s="1"/>
  <c r="S75" i="2" s="1"/>
  <c r="Q89" i="2"/>
  <c r="R89" i="2" s="1"/>
  <c r="S89" i="2" s="1"/>
  <c r="Q88" i="2"/>
  <c r="R88" i="2" s="1"/>
  <c r="S88" i="2" s="1"/>
  <c r="Q87" i="2"/>
  <c r="R87" i="2" s="1"/>
  <c r="S87" i="2" s="1"/>
  <c r="Q73" i="2"/>
  <c r="R73" i="2" s="1"/>
  <c r="S73" i="2" s="1"/>
  <c r="Q80" i="2"/>
  <c r="R80" i="2" s="1"/>
  <c r="S80" i="2" s="1"/>
  <c r="Q95" i="2"/>
  <c r="R95" i="2" s="1"/>
  <c r="S95" i="2" s="1"/>
  <c r="E135" i="2"/>
  <c r="F135" i="2" s="1"/>
  <c r="G135" i="2" s="1"/>
  <c r="H135" i="2" s="1"/>
  <c r="I135" i="2" s="1"/>
  <c r="L207" i="2"/>
  <c r="M207" i="2" s="1"/>
  <c r="N207" i="2" s="1"/>
  <c r="L206" i="2"/>
  <c r="M206" i="2" s="1"/>
  <c r="N206" i="2" s="1"/>
  <c r="L205" i="2"/>
  <c r="M205" i="2" s="1"/>
  <c r="N205" i="2" s="1"/>
  <c r="L201" i="2"/>
  <c r="M201" i="2" s="1"/>
  <c r="N201" i="2" s="1"/>
  <c r="L197" i="2"/>
  <c r="M197" i="2" s="1"/>
  <c r="N197" i="2" s="1"/>
  <c r="L193" i="2"/>
  <c r="M193" i="2" s="1"/>
  <c r="N193" i="2" s="1"/>
  <c r="L189" i="2"/>
  <c r="M189" i="2" s="1"/>
  <c r="N189" i="2" s="1"/>
  <c r="L185" i="2"/>
  <c r="M185" i="2" s="1"/>
  <c r="N185" i="2" s="1"/>
  <c r="L181" i="2"/>
  <c r="M181" i="2" s="1"/>
  <c r="N181" i="2" s="1"/>
  <c r="L177" i="2"/>
  <c r="M177" i="2" s="1"/>
  <c r="N177" i="2" s="1"/>
  <c r="L173" i="2"/>
  <c r="M173" i="2" s="1"/>
  <c r="N173" i="2" s="1"/>
  <c r="L210" i="2"/>
  <c r="M210" i="2" s="1"/>
  <c r="N210" i="2" s="1"/>
  <c r="L209" i="2"/>
  <c r="M209" i="2" s="1"/>
  <c r="N209" i="2" s="1"/>
  <c r="L200" i="2"/>
  <c r="M200" i="2" s="1"/>
  <c r="N200" i="2" s="1"/>
  <c r="L199" i="2"/>
  <c r="M199" i="2" s="1"/>
  <c r="N199" i="2" s="1"/>
  <c r="L198" i="2"/>
  <c r="M198" i="2" s="1"/>
  <c r="N198" i="2" s="1"/>
  <c r="L184" i="2"/>
  <c r="M184" i="2" s="1"/>
  <c r="N184" i="2" s="1"/>
  <c r="L183" i="2"/>
  <c r="M183" i="2" s="1"/>
  <c r="N183" i="2" s="1"/>
  <c r="L182" i="2"/>
  <c r="M182" i="2" s="1"/>
  <c r="N182" i="2" s="1"/>
  <c r="L211" i="2"/>
  <c r="M211" i="2" s="1"/>
  <c r="N211" i="2" s="1"/>
  <c r="L196" i="2"/>
  <c r="M196" i="2" s="1"/>
  <c r="N196" i="2" s="1"/>
  <c r="L195" i="2"/>
  <c r="M195" i="2" s="1"/>
  <c r="N195" i="2" s="1"/>
  <c r="L194" i="2"/>
  <c r="M194" i="2" s="1"/>
  <c r="N194" i="2" s="1"/>
  <c r="L180" i="2"/>
  <c r="M180" i="2" s="1"/>
  <c r="N180" i="2" s="1"/>
  <c r="L179" i="2"/>
  <c r="M179" i="2" s="1"/>
  <c r="N179" i="2" s="1"/>
  <c r="L178" i="2"/>
  <c r="M178" i="2" s="1"/>
  <c r="N178" i="2" s="1"/>
  <c r="L192" i="2"/>
  <c r="M192" i="2" s="1"/>
  <c r="N192" i="2" s="1"/>
  <c r="L191" i="2"/>
  <c r="M191" i="2" s="1"/>
  <c r="N191" i="2" s="1"/>
  <c r="L190" i="2"/>
  <c r="M190" i="2" s="1"/>
  <c r="N190" i="2" s="1"/>
  <c r="L176" i="2"/>
  <c r="M176" i="2" s="1"/>
  <c r="N176" i="2" s="1"/>
  <c r="L175" i="2"/>
  <c r="M175" i="2" s="1"/>
  <c r="N175" i="2" s="1"/>
  <c r="L174" i="2"/>
  <c r="M174" i="2" s="1"/>
  <c r="N174" i="2" s="1"/>
  <c r="L172" i="2"/>
  <c r="M172" i="2" s="1"/>
  <c r="N172" i="2" s="1"/>
  <c r="Q178" i="2"/>
  <c r="R178" i="2" s="1"/>
  <c r="S178" i="2" s="1"/>
  <c r="L186" i="2"/>
  <c r="M186" i="2" s="1"/>
  <c r="N186" i="2" s="1"/>
  <c r="L188" i="2"/>
  <c r="M188" i="2" s="1"/>
  <c r="N188" i="2" s="1"/>
  <c r="Q194" i="2"/>
  <c r="R194" i="2" s="1"/>
  <c r="S194" i="2" s="1"/>
  <c r="L202" i="2"/>
  <c r="M202" i="2" s="1"/>
  <c r="N202" i="2" s="1"/>
  <c r="L204" i="2"/>
  <c r="M204" i="2" s="1"/>
  <c r="N204" i="2" s="1"/>
  <c r="L224" i="2"/>
  <c r="M224" i="2" s="1"/>
  <c r="N224" i="2" s="1"/>
  <c r="L220" i="2"/>
  <c r="M220" i="2" s="1"/>
  <c r="N220" i="2" s="1"/>
  <c r="L216" i="2"/>
  <c r="M216" i="2" s="1"/>
  <c r="N216" i="2" s="1"/>
  <c r="L223" i="2"/>
  <c r="M223" i="2" s="1"/>
  <c r="N223" i="2" s="1"/>
  <c r="L222" i="2"/>
  <c r="M222" i="2" s="1"/>
  <c r="N222" i="2" s="1"/>
  <c r="L221" i="2"/>
  <c r="M221" i="2" s="1"/>
  <c r="N221" i="2" s="1"/>
  <c r="L219" i="2"/>
  <c r="M219" i="2" s="1"/>
  <c r="N219" i="2" s="1"/>
  <c r="L217" i="2"/>
  <c r="M217" i="2" s="1"/>
  <c r="N217" i="2" s="1"/>
  <c r="L226" i="2"/>
  <c r="M226" i="2" s="1"/>
  <c r="N226" i="2" s="1"/>
  <c r="L215" i="2"/>
  <c r="M215" i="2" s="1"/>
  <c r="N215" i="2" s="1"/>
  <c r="L218" i="2"/>
  <c r="M218" i="2" s="1"/>
  <c r="N218" i="2" s="1"/>
  <c r="Q263" i="2"/>
  <c r="R263" i="2" s="1"/>
  <c r="S263" i="2" s="1"/>
  <c r="Q259" i="2"/>
  <c r="R259" i="2" s="1"/>
  <c r="S259" i="2" s="1"/>
  <c r="Q258" i="2"/>
  <c r="R258" i="2" s="1"/>
  <c r="S258" i="2" s="1"/>
  <c r="Q257" i="2"/>
  <c r="R257" i="2" s="1"/>
  <c r="S257" i="2" s="1"/>
  <c r="Q256" i="2"/>
  <c r="R256" i="2" s="1"/>
  <c r="S256" i="2" s="1"/>
  <c r="Q265" i="2"/>
  <c r="R265" i="2" s="1"/>
  <c r="S265" i="2" s="1"/>
  <c r="Q261" i="2"/>
  <c r="R261" i="2" s="1"/>
  <c r="S261" i="2" s="1"/>
  <c r="Q264" i="2"/>
  <c r="R264" i="2" s="1"/>
  <c r="S264" i="2" s="1"/>
  <c r="L257" i="2"/>
  <c r="M257" i="2" s="1"/>
  <c r="N257" i="2" s="1"/>
  <c r="E288" i="2"/>
  <c r="F288" i="2" s="1"/>
  <c r="G288" i="2" s="1"/>
  <c r="H288" i="2" s="1"/>
  <c r="I288" i="2" s="1"/>
  <c r="E290" i="2"/>
  <c r="F290" i="2" s="1"/>
  <c r="G290" i="2" s="1"/>
  <c r="H290" i="2" s="1"/>
  <c r="I290" i="2" s="1"/>
  <c r="E289" i="2"/>
  <c r="F289" i="2" s="1"/>
  <c r="G289" i="2" s="1"/>
  <c r="H289" i="2" s="1"/>
  <c r="I289" i="2" s="1"/>
  <c r="E287" i="2"/>
  <c r="F287" i="2" s="1"/>
  <c r="G287" i="2" s="1"/>
  <c r="H287" i="2" s="1"/>
  <c r="I287" i="2" s="1"/>
  <c r="L296" i="2"/>
  <c r="M296" i="2" s="1"/>
  <c r="N296" i="2" s="1"/>
  <c r="L294" i="2"/>
  <c r="M294" i="2" s="1"/>
  <c r="N294" i="2" s="1"/>
  <c r="L295" i="2"/>
  <c r="M295" i="2" s="1"/>
  <c r="N295" i="2" s="1"/>
  <c r="Q30" i="2"/>
  <c r="R30" i="2" s="1"/>
  <c r="S30" i="2" s="1"/>
  <c r="L40" i="2"/>
  <c r="M40" i="2" s="1"/>
  <c r="N40" i="2" s="1"/>
  <c r="L36" i="2"/>
  <c r="M36" i="2" s="1"/>
  <c r="N36" i="2" s="1"/>
  <c r="L39" i="2"/>
  <c r="M39" i="2" s="1"/>
  <c r="N39" i="2" s="1"/>
  <c r="L38" i="2"/>
  <c r="M38" i="2" s="1"/>
  <c r="N38" i="2" s="1"/>
  <c r="L37" i="2"/>
  <c r="M37" i="2" s="1"/>
  <c r="N37" i="2" s="1"/>
  <c r="L43" i="2"/>
  <c r="M43" i="2" s="1"/>
  <c r="N43" i="2" s="1"/>
  <c r="L67" i="2"/>
  <c r="M67" i="2" s="1"/>
  <c r="N67" i="2" s="1"/>
  <c r="L63" i="2"/>
  <c r="M63" i="2" s="1"/>
  <c r="N63" i="2" s="1"/>
  <c r="L70" i="2"/>
  <c r="M70" i="2" s="1"/>
  <c r="N70" i="2" s="1"/>
  <c r="L69" i="2"/>
  <c r="M69" i="2" s="1"/>
  <c r="N69" i="2" s="1"/>
  <c r="L68" i="2"/>
  <c r="M68" i="2" s="1"/>
  <c r="N68" i="2" s="1"/>
  <c r="Q81" i="2"/>
  <c r="R81" i="2" s="1"/>
  <c r="S81" i="2" s="1"/>
  <c r="Q96" i="2"/>
  <c r="R96" i="2" s="1"/>
  <c r="S96" i="2" s="1"/>
  <c r="Q123" i="2"/>
  <c r="R123" i="2" s="1"/>
  <c r="S123" i="2" s="1"/>
  <c r="Q144" i="2"/>
  <c r="R144" i="2" s="1"/>
  <c r="S144" i="2" s="1"/>
  <c r="Q143" i="2"/>
  <c r="R143" i="2" s="1"/>
  <c r="S143" i="2" s="1"/>
  <c r="Q142" i="2"/>
  <c r="R142" i="2" s="1"/>
  <c r="S142" i="2" s="1"/>
  <c r="Q141" i="2"/>
  <c r="R141" i="2" s="1"/>
  <c r="S141" i="2" s="1"/>
  <c r="Q146" i="2"/>
  <c r="R146" i="2" s="1"/>
  <c r="S146" i="2" s="1"/>
  <c r="L165" i="2"/>
  <c r="M165" i="2" s="1"/>
  <c r="N165" i="2" s="1"/>
  <c r="L161" i="2"/>
  <c r="M161" i="2" s="1"/>
  <c r="N161" i="2" s="1"/>
  <c r="L157" i="2"/>
  <c r="M157" i="2" s="1"/>
  <c r="N157" i="2" s="1"/>
  <c r="L153" i="2"/>
  <c r="M153" i="2" s="1"/>
  <c r="N153" i="2" s="1"/>
  <c r="L164" i="2"/>
  <c r="M164" i="2" s="1"/>
  <c r="N164" i="2" s="1"/>
  <c r="L163" i="2"/>
  <c r="M163" i="2" s="1"/>
  <c r="N163" i="2" s="1"/>
  <c r="L162" i="2"/>
  <c r="M162" i="2" s="1"/>
  <c r="N162" i="2" s="1"/>
  <c r="L160" i="2"/>
  <c r="M160" i="2" s="1"/>
  <c r="N160" i="2" s="1"/>
  <c r="L159" i="2"/>
  <c r="M159" i="2" s="1"/>
  <c r="N159" i="2" s="1"/>
  <c r="L158" i="2"/>
  <c r="M158" i="2" s="1"/>
  <c r="N158" i="2" s="1"/>
  <c r="L156" i="2"/>
  <c r="M156" i="2" s="1"/>
  <c r="N156" i="2" s="1"/>
  <c r="L155" i="2"/>
  <c r="M155" i="2" s="1"/>
  <c r="N155" i="2" s="1"/>
  <c r="L154" i="2"/>
  <c r="M154" i="2" s="1"/>
  <c r="N154" i="2" s="1"/>
  <c r="L150" i="2"/>
  <c r="M150" i="2" s="1"/>
  <c r="N150" i="2" s="1"/>
  <c r="L152" i="2"/>
  <c r="M152" i="2" s="1"/>
  <c r="N152" i="2" s="1"/>
  <c r="L166" i="2"/>
  <c r="M166" i="2" s="1"/>
  <c r="N166" i="2" s="1"/>
  <c r="L168" i="2"/>
  <c r="M168" i="2" s="1"/>
  <c r="N168" i="2" s="1"/>
  <c r="Q206" i="2"/>
  <c r="R206" i="2" s="1"/>
  <c r="S206" i="2" s="1"/>
  <c r="L225" i="2"/>
  <c r="M225" i="2" s="1"/>
  <c r="N225" i="2" s="1"/>
  <c r="E233" i="2"/>
  <c r="F233" i="2" s="1"/>
  <c r="G233" i="2" s="1"/>
  <c r="H233" i="2" s="1"/>
  <c r="I233" i="2" s="1"/>
  <c r="E231" i="2"/>
  <c r="F231" i="2" s="1"/>
  <c r="G231" i="2" s="1"/>
  <c r="H231" i="2" s="1"/>
  <c r="I231" i="2" s="1"/>
  <c r="L249" i="2"/>
  <c r="M249" i="2" s="1"/>
  <c r="N249" i="2" s="1"/>
  <c r="L245" i="2"/>
  <c r="M245" i="2" s="1"/>
  <c r="N245" i="2" s="1"/>
  <c r="L252" i="2"/>
  <c r="M252" i="2" s="1"/>
  <c r="N252" i="2" s="1"/>
  <c r="L251" i="2"/>
  <c r="M251" i="2" s="1"/>
  <c r="N251" i="2" s="1"/>
  <c r="L250" i="2"/>
  <c r="M250" i="2" s="1"/>
  <c r="N250" i="2" s="1"/>
  <c r="L244" i="2"/>
  <c r="M244" i="2" s="1"/>
  <c r="N244" i="2" s="1"/>
  <c r="L242" i="2"/>
  <c r="M242" i="2" s="1"/>
  <c r="N242" i="2" s="1"/>
  <c r="L247" i="2"/>
  <c r="M247" i="2" s="1"/>
  <c r="N247" i="2" s="1"/>
  <c r="L243" i="2"/>
  <c r="M243" i="2" s="1"/>
  <c r="N243" i="2" s="1"/>
  <c r="L253" i="2"/>
  <c r="M253" i="2" s="1"/>
  <c r="N253" i="2" s="1"/>
  <c r="Q260" i="2"/>
  <c r="R260" i="2" s="1"/>
  <c r="S260" i="2" s="1"/>
  <c r="Q262" i="2"/>
  <c r="R262" i="2" s="1"/>
  <c r="S262" i="2" s="1"/>
  <c r="L314" i="2"/>
  <c r="M314" i="2" s="1"/>
  <c r="N314" i="2" s="1"/>
  <c r="L310" i="2"/>
  <c r="M310" i="2" s="1"/>
  <c r="N310" i="2" s="1"/>
  <c r="L316" i="2"/>
  <c r="M316" i="2" s="1"/>
  <c r="N316" i="2" s="1"/>
  <c r="L315" i="2"/>
  <c r="M315" i="2" s="1"/>
  <c r="N315" i="2" s="1"/>
  <c r="L309" i="2"/>
  <c r="M309" i="2" s="1"/>
  <c r="N309" i="2" s="1"/>
  <c r="L313" i="2"/>
  <c r="M313" i="2" s="1"/>
  <c r="N313" i="2" s="1"/>
  <c r="L312" i="2"/>
  <c r="M312" i="2" s="1"/>
  <c r="N312" i="2" s="1"/>
  <c r="L311" i="2"/>
  <c r="M311" i="2" s="1"/>
  <c r="N311" i="2" s="1"/>
  <c r="E378" i="2"/>
  <c r="F378" i="2" s="1"/>
  <c r="G378" i="2" s="1"/>
  <c r="H378" i="2" s="1"/>
  <c r="I378" i="2" s="1"/>
  <c r="E377" i="2"/>
  <c r="F377" i="2" s="1"/>
  <c r="G377" i="2" s="1"/>
  <c r="H377" i="2" s="1"/>
  <c r="I377" i="2" s="1"/>
  <c r="E381" i="2"/>
  <c r="F381" i="2" s="1"/>
  <c r="G381" i="2" s="1"/>
  <c r="H381" i="2" s="1"/>
  <c r="I381" i="2" s="1"/>
  <c r="E379" i="2"/>
  <c r="F379" i="2" s="1"/>
  <c r="G379" i="2" s="1"/>
  <c r="H379" i="2" s="1"/>
  <c r="I379" i="2" s="1"/>
  <c r="E380" i="2"/>
  <c r="F380" i="2" s="1"/>
  <c r="G380" i="2" s="1"/>
  <c r="H380" i="2" s="1"/>
  <c r="I380" i="2" s="1"/>
  <c r="D7" i="2"/>
  <c r="D8" i="2" s="1"/>
  <c r="K7" i="2"/>
  <c r="K8" i="2" s="1"/>
  <c r="G11" i="2"/>
  <c r="S11" i="2"/>
  <c r="L26" i="2"/>
  <c r="M26" i="2" s="1"/>
  <c r="N26" i="2" s="1"/>
  <c r="E39" i="2"/>
  <c r="F39" i="2" s="1"/>
  <c r="G39" i="2" s="1"/>
  <c r="H39" i="2" s="1"/>
  <c r="I39" i="2" s="1"/>
  <c r="E35" i="2"/>
  <c r="F35" i="2" s="1"/>
  <c r="G35" i="2" s="1"/>
  <c r="H35" i="2" s="1"/>
  <c r="I35" i="2" s="1"/>
  <c r="E40" i="2"/>
  <c r="F40" i="2" s="1"/>
  <c r="G40" i="2" s="1"/>
  <c r="H40" i="2" s="1"/>
  <c r="I40" i="2" s="1"/>
  <c r="E38" i="2"/>
  <c r="F38" i="2" s="1"/>
  <c r="G38" i="2" s="1"/>
  <c r="H38" i="2" s="1"/>
  <c r="I38" i="2" s="1"/>
  <c r="E37" i="2"/>
  <c r="F37" i="2" s="1"/>
  <c r="G37" i="2" s="1"/>
  <c r="H37" i="2" s="1"/>
  <c r="I37" i="2" s="1"/>
  <c r="E36" i="2"/>
  <c r="F36" i="2" s="1"/>
  <c r="G36" i="2" s="1"/>
  <c r="H36" i="2" s="1"/>
  <c r="I36" i="2" s="1"/>
  <c r="E34" i="2"/>
  <c r="F34" i="2" s="1"/>
  <c r="G34" i="2" s="1"/>
  <c r="H34" i="2" s="1"/>
  <c r="I34" i="2" s="1"/>
  <c r="E52" i="2"/>
  <c r="F52" i="2" s="1"/>
  <c r="G52" i="2" s="1"/>
  <c r="H52" i="2" s="1"/>
  <c r="I52" i="2" s="1"/>
  <c r="E53" i="2"/>
  <c r="F53" i="2" s="1"/>
  <c r="G53" i="2" s="1"/>
  <c r="H53" i="2" s="1"/>
  <c r="E55" i="2"/>
  <c r="F55" i="2" s="1"/>
  <c r="G55" i="2" s="1"/>
  <c r="H55" i="2" s="1"/>
  <c r="I55" i="2" s="1"/>
  <c r="E56" i="2"/>
  <c r="F56" i="2" s="1"/>
  <c r="G56" i="2" s="1"/>
  <c r="H56" i="2" s="1"/>
  <c r="I56" i="2" s="1"/>
  <c r="E57" i="2"/>
  <c r="F57" i="2" s="1"/>
  <c r="G57" i="2" s="1"/>
  <c r="H57" i="2" s="1"/>
  <c r="I57" i="2" s="1"/>
  <c r="L62" i="2"/>
  <c r="M62" i="2" s="1"/>
  <c r="N62" i="2" s="1"/>
  <c r="Q107" i="2"/>
  <c r="R107" i="2" s="1"/>
  <c r="S107" i="2" s="1"/>
  <c r="Q106" i="2"/>
  <c r="R106" i="2" s="1"/>
  <c r="S106" i="2" s="1"/>
  <c r="Q105" i="2"/>
  <c r="R105" i="2" s="1"/>
  <c r="S105" i="2" s="1"/>
  <c r="Q108" i="2"/>
  <c r="R108" i="2" s="1"/>
  <c r="S108" i="2" s="1"/>
  <c r="E137" i="2"/>
  <c r="F137" i="2" s="1"/>
  <c r="G137" i="2" s="1"/>
  <c r="H137" i="2" s="1"/>
  <c r="I137" i="2" s="1"/>
  <c r="E144" i="2"/>
  <c r="F144" i="2" s="1"/>
  <c r="G144" i="2" s="1"/>
  <c r="H144" i="2" s="1"/>
  <c r="I144" i="2" s="1"/>
  <c r="E147" i="2"/>
  <c r="F147" i="2" s="1"/>
  <c r="G147" i="2" s="1"/>
  <c r="H147" i="2" s="1"/>
  <c r="I147" i="2" s="1"/>
  <c r="E146" i="2"/>
  <c r="F146" i="2" s="1"/>
  <c r="G146" i="2" s="1"/>
  <c r="H146" i="2" s="1"/>
  <c r="I146" i="2" s="1"/>
  <c r="E145" i="2"/>
  <c r="F145" i="2" s="1"/>
  <c r="G145" i="2" s="1"/>
  <c r="H145" i="2" s="1"/>
  <c r="I145" i="2" s="1"/>
  <c r="E143" i="2"/>
  <c r="F143" i="2" s="1"/>
  <c r="G143" i="2" s="1"/>
  <c r="H143" i="2" s="1"/>
  <c r="I143" i="2" s="1"/>
  <c r="E142" i="2"/>
  <c r="F142" i="2" s="1"/>
  <c r="G142" i="2" s="1"/>
  <c r="H142" i="2" s="1"/>
  <c r="I142" i="2" s="1"/>
  <c r="E141" i="2"/>
  <c r="F141" i="2" s="1"/>
  <c r="G141" i="2" s="1"/>
  <c r="H141" i="2" s="1"/>
  <c r="I141" i="2" s="1"/>
  <c r="Q168" i="2"/>
  <c r="R168" i="2" s="1"/>
  <c r="S168" i="2" s="1"/>
  <c r="Q164" i="2"/>
  <c r="R164" i="2" s="1"/>
  <c r="S164" i="2" s="1"/>
  <c r="Q160" i="2"/>
  <c r="R160" i="2" s="1"/>
  <c r="S160" i="2" s="1"/>
  <c r="Q156" i="2"/>
  <c r="R156" i="2" s="1"/>
  <c r="S156" i="2" s="1"/>
  <c r="Q152" i="2"/>
  <c r="R152" i="2" s="1"/>
  <c r="S152" i="2" s="1"/>
  <c r="Q155" i="2"/>
  <c r="R155" i="2" s="1"/>
  <c r="S155" i="2" s="1"/>
  <c r="Q154" i="2"/>
  <c r="R154" i="2" s="1"/>
  <c r="S154" i="2" s="1"/>
  <c r="Q153" i="2"/>
  <c r="R153" i="2" s="1"/>
  <c r="S153" i="2" s="1"/>
  <c r="Q167" i="2"/>
  <c r="R167" i="2" s="1"/>
  <c r="S167" i="2" s="1"/>
  <c r="Q166" i="2"/>
  <c r="R166" i="2" s="1"/>
  <c r="S166" i="2" s="1"/>
  <c r="Q165" i="2"/>
  <c r="R165" i="2" s="1"/>
  <c r="S165" i="2" s="1"/>
  <c r="Q151" i="2"/>
  <c r="R151" i="2" s="1"/>
  <c r="S151" i="2" s="1"/>
  <c r="Q150" i="2"/>
  <c r="R150" i="2" s="1"/>
  <c r="S150" i="2" s="1"/>
  <c r="Q169" i="2"/>
  <c r="R169" i="2" s="1"/>
  <c r="S169" i="2" s="1"/>
  <c r="Q163" i="2"/>
  <c r="R163" i="2" s="1"/>
  <c r="S163" i="2" s="1"/>
  <c r="Q162" i="2"/>
  <c r="R162" i="2" s="1"/>
  <c r="S162" i="2" s="1"/>
  <c r="Q161" i="2"/>
  <c r="R161" i="2" s="1"/>
  <c r="S161" i="2" s="1"/>
  <c r="Q177" i="2"/>
  <c r="R177" i="2" s="1"/>
  <c r="S177" i="2" s="1"/>
  <c r="Q179" i="2"/>
  <c r="R179" i="2" s="1"/>
  <c r="S179" i="2" s="1"/>
  <c r="L187" i="2"/>
  <c r="M187" i="2" s="1"/>
  <c r="N187" i="2" s="1"/>
  <c r="Q193" i="2"/>
  <c r="R193" i="2" s="1"/>
  <c r="S193" i="2" s="1"/>
  <c r="Q195" i="2"/>
  <c r="R195" i="2" s="1"/>
  <c r="S195" i="2" s="1"/>
  <c r="L203" i="2"/>
  <c r="M203" i="2" s="1"/>
  <c r="N203" i="2" s="1"/>
  <c r="Q252" i="2"/>
  <c r="R252" i="2" s="1"/>
  <c r="S252" i="2" s="1"/>
  <c r="Q248" i="2"/>
  <c r="R248" i="2" s="1"/>
  <c r="S248" i="2" s="1"/>
  <c r="Q244" i="2"/>
  <c r="R244" i="2" s="1"/>
  <c r="S244" i="2" s="1"/>
  <c r="Q243" i="2"/>
  <c r="R243" i="2" s="1"/>
  <c r="S243" i="2" s="1"/>
  <c r="Q242" i="2"/>
  <c r="R242" i="2" s="1"/>
  <c r="S242" i="2" s="1"/>
  <c r="Q247" i="2"/>
  <c r="R247" i="2" s="1"/>
  <c r="S247" i="2" s="1"/>
  <c r="Q245" i="2"/>
  <c r="R245" i="2" s="1"/>
  <c r="S245" i="2" s="1"/>
  <c r="Q253" i="2"/>
  <c r="R253" i="2" s="1"/>
  <c r="S253" i="2" s="1"/>
  <c r="Q250" i="2"/>
  <c r="R250" i="2" s="1"/>
  <c r="S250" i="2" s="1"/>
  <c r="Q246" i="2"/>
  <c r="R246" i="2" s="1"/>
  <c r="S246" i="2" s="1"/>
  <c r="L246" i="2"/>
  <c r="M246" i="2" s="1"/>
  <c r="N246" i="2" s="1"/>
  <c r="L248" i="2"/>
  <c r="M248" i="2" s="1"/>
  <c r="N248" i="2" s="1"/>
  <c r="L280" i="2"/>
  <c r="M280" i="2" s="1"/>
  <c r="N280" i="2" s="1"/>
  <c r="L306" i="2"/>
  <c r="M306" i="2" s="1"/>
  <c r="N306" i="2" s="1"/>
  <c r="L305" i="2"/>
  <c r="M305" i="2" s="1"/>
  <c r="N305" i="2" s="1"/>
  <c r="L304" i="2"/>
  <c r="M304" i="2" s="1"/>
  <c r="N304" i="2" s="1"/>
  <c r="L300" i="2"/>
  <c r="M300" i="2" s="1"/>
  <c r="N300" i="2" s="1"/>
  <c r="L303" i="2"/>
  <c r="M303" i="2" s="1"/>
  <c r="N303" i="2" s="1"/>
  <c r="L301" i="2"/>
  <c r="M301" i="2" s="1"/>
  <c r="N301" i="2" s="1"/>
  <c r="L302" i="2"/>
  <c r="M302" i="2" s="1"/>
  <c r="N302" i="2" s="1"/>
  <c r="L320" i="2"/>
  <c r="M320" i="2" s="1"/>
  <c r="N320" i="2" s="1"/>
  <c r="L105" i="2"/>
  <c r="M105" i="2" s="1"/>
  <c r="N105" i="2" s="1"/>
  <c r="L106" i="2"/>
  <c r="M106" i="2" s="1"/>
  <c r="N106" i="2" s="1"/>
  <c r="L107" i="2"/>
  <c r="M107" i="2" s="1"/>
  <c r="N107" i="2" s="1"/>
  <c r="E125" i="2"/>
  <c r="F125" i="2" s="1"/>
  <c r="G125" i="2" s="1"/>
  <c r="H125" i="2" s="1"/>
  <c r="I125" i="2" s="1"/>
  <c r="E121" i="2"/>
  <c r="F121" i="2" s="1"/>
  <c r="G121" i="2" s="1"/>
  <c r="H121" i="2" s="1"/>
  <c r="I121" i="2" s="1"/>
  <c r="E117" i="2"/>
  <c r="F117" i="2" s="1"/>
  <c r="G117" i="2" s="1"/>
  <c r="H117" i="2" s="1"/>
  <c r="I117" i="2" s="1"/>
  <c r="E113" i="2"/>
  <c r="F113" i="2" s="1"/>
  <c r="G113" i="2" s="1"/>
  <c r="H113" i="2" s="1"/>
  <c r="I113" i="2" s="1"/>
  <c r="E118" i="2"/>
  <c r="F118" i="2" s="1"/>
  <c r="G118" i="2" s="1"/>
  <c r="H118" i="2" s="1"/>
  <c r="I118" i="2" s="1"/>
  <c r="E119" i="2"/>
  <c r="F119" i="2" s="1"/>
  <c r="G119" i="2" s="1"/>
  <c r="H119" i="2" s="1"/>
  <c r="I119" i="2" s="1"/>
  <c r="E120" i="2"/>
  <c r="F120" i="2" s="1"/>
  <c r="G120" i="2" s="1"/>
  <c r="H120" i="2" s="1"/>
  <c r="I120" i="2" s="1"/>
  <c r="L135" i="2"/>
  <c r="M135" i="2" s="1"/>
  <c r="N135" i="2" s="1"/>
  <c r="L131" i="2"/>
  <c r="M131" i="2" s="1"/>
  <c r="N131" i="2" s="1"/>
  <c r="L231" i="2"/>
  <c r="M231" i="2" s="1"/>
  <c r="N231" i="2" s="1"/>
  <c r="L233" i="2"/>
  <c r="M233" i="2" s="1"/>
  <c r="N233" i="2" s="1"/>
  <c r="L234" i="2"/>
  <c r="M234" i="2" s="1"/>
  <c r="N234" i="2" s="1"/>
  <c r="E280" i="2"/>
  <c r="F280" i="2" s="1"/>
  <c r="G280" i="2" s="1"/>
  <c r="H280" i="2" s="1"/>
  <c r="I280" i="2" s="1"/>
  <c r="E276" i="2"/>
  <c r="F276" i="2" s="1"/>
  <c r="G276" i="2" s="1"/>
  <c r="H276" i="2" s="1"/>
  <c r="I276" i="2" s="1"/>
  <c r="E272" i="2"/>
  <c r="F272" i="2" s="1"/>
  <c r="G272" i="2" s="1"/>
  <c r="H272" i="2" s="1"/>
  <c r="I272" i="2" s="1"/>
  <c r="E275" i="2"/>
  <c r="F275" i="2" s="1"/>
  <c r="G275" i="2" s="1"/>
  <c r="H275" i="2" s="1"/>
  <c r="I275" i="2" s="1"/>
  <c r="E274" i="2"/>
  <c r="F274" i="2" s="1"/>
  <c r="G274" i="2" s="1"/>
  <c r="H274" i="2" s="1"/>
  <c r="I274" i="2" s="1"/>
  <c r="E273" i="2"/>
  <c r="F273" i="2" s="1"/>
  <c r="G273" i="2" s="1"/>
  <c r="H273" i="2" s="1"/>
  <c r="I273" i="2" s="1"/>
  <c r="Q280" i="2"/>
  <c r="R280" i="2" s="1"/>
  <c r="S280" i="2" s="1"/>
  <c r="Q276" i="2"/>
  <c r="R276" i="2" s="1"/>
  <c r="S276" i="2" s="1"/>
  <c r="Q272" i="2"/>
  <c r="R272" i="2" s="1"/>
  <c r="S272" i="2" s="1"/>
  <c r="Q283" i="2"/>
  <c r="R283" i="2" s="1"/>
  <c r="S283" i="2" s="1"/>
  <c r="Q282" i="2"/>
  <c r="R282" i="2" s="1"/>
  <c r="S282" i="2" s="1"/>
  <c r="Q281" i="2"/>
  <c r="R281" i="2" s="1"/>
  <c r="S281" i="2" s="1"/>
  <c r="Q274" i="2"/>
  <c r="R274" i="2" s="1"/>
  <c r="S274" i="2" s="1"/>
  <c r="E278" i="2"/>
  <c r="F278" i="2" s="1"/>
  <c r="G278" i="2" s="1"/>
  <c r="H278" i="2" s="1"/>
  <c r="I278" i="2" s="1"/>
  <c r="E305" i="2"/>
  <c r="F305" i="2" s="1"/>
  <c r="G305" i="2" s="1"/>
  <c r="H305" i="2" s="1"/>
  <c r="I305" i="2" s="1"/>
  <c r="E303" i="2"/>
  <c r="F303" i="2" s="1"/>
  <c r="G303" i="2" s="1"/>
  <c r="H303" i="2" s="1"/>
  <c r="I303" i="2" s="1"/>
  <c r="E304" i="2"/>
  <c r="F304" i="2" s="1"/>
  <c r="G304" i="2" s="1"/>
  <c r="H304" i="2" s="1"/>
  <c r="I304" i="2" s="1"/>
  <c r="Q305" i="2"/>
  <c r="R305" i="2" s="1"/>
  <c r="S305" i="2" s="1"/>
  <c r="Q303" i="2"/>
  <c r="R303" i="2" s="1"/>
  <c r="S303" i="2" s="1"/>
  <c r="E313" i="2"/>
  <c r="F313" i="2" s="1"/>
  <c r="G313" i="2" s="1"/>
  <c r="H313" i="2" s="1"/>
  <c r="I313" i="2" s="1"/>
  <c r="E309" i="2"/>
  <c r="F309" i="2" s="1"/>
  <c r="G309" i="2" s="1"/>
  <c r="H309" i="2" s="1"/>
  <c r="I309" i="2" s="1"/>
  <c r="E316" i="2"/>
  <c r="F316" i="2" s="1"/>
  <c r="G316" i="2" s="1"/>
  <c r="H316" i="2" s="1"/>
  <c r="I316" i="2" s="1"/>
  <c r="E315" i="2"/>
  <c r="F315" i="2" s="1"/>
  <c r="G315" i="2" s="1"/>
  <c r="H315" i="2" s="1"/>
  <c r="I315" i="2" s="1"/>
  <c r="E314" i="2"/>
  <c r="F314" i="2" s="1"/>
  <c r="G314" i="2" s="1"/>
  <c r="H314" i="2" s="1"/>
  <c r="I314" i="2" s="1"/>
  <c r="E311" i="2"/>
  <c r="F311" i="2" s="1"/>
  <c r="G311" i="2" s="1"/>
  <c r="H311" i="2" s="1"/>
  <c r="I311" i="2" s="1"/>
  <c r="Q313" i="2"/>
  <c r="R313" i="2" s="1"/>
  <c r="S313" i="2" s="1"/>
  <c r="Q309" i="2"/>
  <c r="R309" i="2" s="1"/>
  <c r="S309" i="2" s="1"/>
  <c r="Q311" i="2"/>
  <c r="R311" i="2" s="1"/>
  <c r="S311" i="2" s="1"/>
  <c r="Q310" i="2"/>
  <c r="R310" i="2" s="1"/>
  <c r="S310" i="2" s="1"/>
  <c r="E322" i="2"/>
  <c r="F322" i="2" s="1"/>
  <c r="G322" i="2" s="1"/>
  <c r="H322" i="2" s="1"/>
  <c r="I322" i="2" s="1"/>
  <c r="E325" i="2"/>
  <c r="F325" i="2" s="1"/>
  <c r="G325" i="2" s="1"/>
  <c r="H325" i="2" s="1"/>
  <c r="I325" i="2" s="1"/>
  <c r="E324" i="2"/>
  <c r="F324" i="2" s="1"/>
  <c r="G324" i="2" s="1"/>
  <c r="H324" i="2" s="1"/>
  <c r="I324" i="2" s="1"/>
  <c r="E323" i="2"/>
  <c r="F323" i="2" s="1"/>
  <c r="G323" i="2" s="1"/>
  <c r="H323" i="2" s="1"/>
  <c r="I323" i="2" s="1"/>
  <c r="E321" i="2"/>
  <c r="F321" i="2" s="1"/>
  <c r="G321" i="2" s="1"/>
  <c r="H321" i="2" s="1"/>
  <c r="I321" i="2" s="1"/>
  <c r="E319" i="2"/>
  <c r="F319" i="2" s="1"/>
  <c r="G319" i="2" s="1"/>
  <c r="H319" i="2" s="1"/>
  <c r="I319" i="2" s="1"/>
  <c r="Q322" i="2"/>
  <c r="R322" i="2" s="1"/>
  <c r="S322" i="2" s="1"/>
  <c r="Q321" i="2"/>
  <c r="R321" i="2" s="1"/>
  <c r="S321" i="2" s="1"/>
  <c r="Q319" i="2"/>
  <c r="R319" i="2" s="1"/>
  <c r="S319" i="2" s="1"/>
  <c r="Q320" i="2"/>
  <c r="R320" i="2" s="1"/>
  <c r="S320" i="2" s="1"/>
  <c r="L343" i="2"/>
  <c r="M343" i="2" s="1"/>
  <c r="N343" i="2" s="1"/>
  <c r="L339" i="2"/>
  <c r="M339" i="2" s="1"/>
  <c r="N339" i="2" s="1"/>
  <c r="L341" i="2"/>
  <c r="M341" i="2" s="1"/>
  <c r="N341" i="2" s="1"/>
  <c r="L340" i="2"/>
  <c r="M340" i="2" s="1"/>
  <c r="N340" i="2" s="1"/>
  <c r="Q386" i="2"/>
  <c r="R386" i="2" s="1"/>
  <c r="S386" i="2" s="1"/>
  <c r="Q384" i="2"/>
  <c r="R384" i="2" s="1"/>
  <c r="S384" i="2" s="1"/>
  <c r="Q385" i="2"/>
  <c r="R385" i="2" s="1"/>
  <c r="S385" i="2" s="1"/>
  <c r="Q387" i="2"/>
  <c r="R387" i="2" s="1"/>
  <c r="S387" i="2" s="1"/>
  <c r="E19" i="2"/>
  <c r="F19" i="2" s="1"/>
  <c r="G19" i="2" s="1"/>
  <c r="H19" i="2" s="1"/>
  <c r="I19" i="2" s="1"/>
  <c r="E20" i="2"/>
  <c r="F20" i="2" s="1"/>
  <c r="G20" i="2" s="1"/>
  <c r="H20" i="2" s="1"/>
  <c r="I20" i="2" s="1"/>
  <c r="Q39" i="2"/>
  <c r="R39" i="2" s="1"/>
  <c r="S39" i="2" s="1"/>
  <c r="Q35" i="2"/>
  <c r="R35" i="2" s="1"/>
  <c r="S35" i="2" s="1"/>
  <c r="Q58" i="2"/>
  <c r="R58" i="2" s="1"/>
  <c r="S58" i="2" s="1"/>
  <c r="Q54" i="2"/>
  <c r="R54" i="2" s="1"/>
  <c r="S54" i="2" s="1"/>
  <c r="Q51" i="2"/>
  <c r="R51" i="2" s="1"/>
  <c r="S51" i="2" s="1"/>
  <c r="Q47" i="2"/>
  <c r="R47" i="2" s="1"/>
  <c r="S47" i="2" s="1"/>
  <c r="Q52" i="2"/>
  <c r="R52" i="2" s="1"/>
  <c r="S52" i="2" s="1"/>
  <c r="Q55" i="2"/>
  <c r="R55" i="2" s="1"/>
  <c r="S55" i="2" s="1"/>
  <c r="Q56" i="2"/>
  <c r="R56" i="2" s="1"/>
  <c r="S56" i="2" s="1"/>
  <c r="Q57" i="2"/>
  <c r="R57" i="2" s="1"/>
  <c r="S57" i="2" s="1"/>
  <c r="E70" i="2"/>
  <c r="F70" i="2" s="1"/>
  <c r="G70" i="2" s="1"/>
  <c r="H70" i="2" s="1"/>
  <c r="I70" i="2" s="1"/>
  <c r="E66" i="2"/>
  <c r="F66" i="2" s="1"/>
  <c r="G66" i="2" s="1"/>
  <c r="H66" i="2" s="1"/>
  <c r="I66" i="2" s="1"/>
  <c r="E62" i="2"/>
  <c r="F62" i="2" s="1"/>
  <c r="G62" i="2" s="1"/>
  <c r="H62" i="2" s="1"/>
  <c r="I62" i="2" s="1"/>
  <c r="E67" i="2"/>
  <c r="F67" i="2" s="1"/>
  <c r="G67" i="2" s="1"/>
  <c r="H67" i="2" s="1"/>
  <c r="I67" i="2" s="1"/>
  <c r="E68" i="2"/>
  <c r="F68" i="2" s="1"/>
  <c r="G68" i="2" s="1"/>
  <c r="H68" i="2" s="1"/>
  <c r="I68" i="2" s="1"/>
  <c r="E69" i="2"/>
  <c r="F69" i="2" s="1"/>
  <c r="G69" i="2" s="1"/>
  <c r="H69" i="2" s="1"/>
  <c r="I69" i="2" s="1"/>
  <c r="E94" i="2"/>
  <c r="F94" i="2" s="1"/>
  <c r="G94" i="2" s="1"/>
  <c r="H94" i="2" s="1"/>
  <c r="I94" i="2" s="1"/>
  <c r="E90" i="2"/>
  <c r="F90" i="2" s="1"/>
  <c r="G90" i="2" s="1"/>
  <c r="H90" i="2" s="1"/>
  <c r="I90" i="2" s="1"/>
  <c r="E86" i="2"/>
  <c r="F86" i="2" s="1"/>
  <c r="G86" i="2" s="1"/>
  <c r="H86" i="2" s="1"/>
  <c r="I86" i="2" s="1"/>
  <c r="E82" i="2"/>
  <c r="F82" i="2" s="1"/>
  <c r="G82" i="2" s="1"/>
  <c r="H82" i="2" s="1"/>
  <c r="I82" i="2" s="1"/>
  <c r="E78" i="2"/>
  <c r="F78" i="2" s="1"/>
  <c r="G78" i="2" s="1"/>
  <c r="H78" i="2" s="1"/>
  <c r="I78" i="2" s="1"/>
  <c r="E74" i="2"/>
  <c r="F74" i="2" s="1"/>
  <c r="G74" i="2" s="1"/>
  <c r="H74" i="2" s="1"/>
  <c r="I74" i="2" s="1"/>
  <c r="E79" i="2"/>
  <c r="F79" i="2" s="1"/>
  <c r="G79" i="2" s="1"/>
  <c r="H79" i="2" s="1"/>
  <c r="I79" i="2" s="1"/>
  <c r="E80" i="2"/>
  <c r="F80" i="2" s="1"/>
  <c r="G80" i="2" s="1"/>
  <c r="H80" i="2" s="1"/>
  <c r="I80" i="2" s="1"/>
  <c r="E81" i="2"/>
  <c r="F81" i="2" s="1"/>
  <c r="G81" i="2" s="1"/>
  <c r="H81" i="2" s="1"/>
  <c r="I81" i="2" s="1"/>
  <c r="E95" i="2"/>
  <c r="F95" i="2" s="1"/>
  <c r="G95" i="2" s="1"/>
  <c r="H95" i="2" s="1"/>
  <c r="I95" i="2" s="1"/>
  <c r="E96" i="2"/>
  <c r="F96" i="2" s="1"/>
  <c r="G96" i="2" s="1"/>
  <c r="H96" i="2" s="1"/>
  <c r="I96" i="2" s="1"/>
  <c r="E97" i="2"/>
  <c r="F97" i="2" s="1"/>
  <c r="G97" i="2" s="1"/>
  <c r="H97" i="2" s="1"/>
  <c r="I97" i="2" s="1"/>
  <c r="E99" i="2"/>
  <c r="F99" i="2" s="1"/>
  <c r="G99" i="2" s="1"/>
  <c r="H99" i="2" s="1"/>
  <c r="I99" i="2" s="1"/>
  <c r="L122" i="2"/>
  <c r="M122" i="2" s="1"/>
  <c r="N122" i="2" s="1"/>
  <c r="L118" i="2"/>
  <c r="M118" i="2" s="1"/>
  <c r="N118" i="2" s="1"/>
  <c r="L114" i="2"/>
  <c r="M114" i="2" s="1"/>
  <c r="N114" i="2" s="1"/>
  <c r="E122" i="2"/>
  <c r="F122" i="2" s="1"/>
  <c r="G122" i="2" s="1"/>
  <c r="H122" i="2" s="1"/>
  <c r="I122" i="2" s="1"/>
  <c r="E123" i="2"/>
  <c r="F123" i="2" s="1"/>
  <c r="G123" i="2" s="1"/>
  <c r="H123" i="2" s="1"/>
  <c r="I123" i="2" s="1"/>
  <c r="L123" i="2"/>
  <c r="M123" i="2" s="1"/>
  <c r="N123" i="2" s="1"/>
  <c r="E124" i="2"/>
  <c r="F124" i="2" s="1"/>
  <c r="G124" i="2" s="1"/>
  <c r="H124" i="2" s="1"/>
  <c r="I124" i="2" s="1"/>
  <c r="L124" i="2"/>
  <c r="M124" i="2" s="1"/>
  <c r="N124" i="2" s="1"/>
  <c r="L125" i="2"/>
  <c r="M125" i="2" s="1"/>
  <c r="N125" i="2" s="1"/>
  <c r="L129" i="2"/>
  <c r="M129" i="2" s="1"/>
  <c r="N129" i="2" s="1"/>
  <c r="L130" i="2"/>
  <c r="M130" i="2" s="1"/>
  <c r="N130" i="2" s="1"/>
  <c r="E168" i="2"/>
  <c r="F168" i="2" s="1"/>
  <c r="G168" i="2" s="1"/>
  <c r="H168" i="2" s="1"/>
  <c r="I168" i="2" s="1"/>
  <c r="E164" i="2"/>
  <c r="F164" i="2" s="1"/>
  <c r="G164" i="2" s="1"/>
  <c r="H164" i="2" s="1"/>
  <c r="I164" i="2" s="1"/>
  <c r="E160" i="2"/>
  <c r="F160" i="2" s="1"/>
  <c r="G160" i="2" s="1"/>
  <c r="H160" i="2" s="1"/>
  <c r="I160" i="2" s="1"/>
  <c r="E156" i="2"/>
  <c r="F156" i="2" s="1"/>
  <c r="G156" i="2" s="1"/>
  <c r="H156" i="2" s="1"/>
  <c r="I156" i="2" s="1"/>
  <c r="E152" i="2"/>
  <c r="F152" i="2" s="1"/>
  <c r="G152" i="2" s="1"/>
  <c r="H152" i="2" s="1"/>
  <c r="I152" i="2" s="1"/>
  <c r="E157" i="2"/>
  <c r="F157" i="2" s="1"/>
  <c r="G157" i="2" s="1"/>
  <c r="H157" i="2" s="1"/>
  <c r="I157" i="2" s="1"/>
  <c r="E158" i="2"/>
  <c r="F158" i="2" s="1"/>
  <c r="G158" i="2" s="1"/>
  <c r="H158" i="2" s="1"/>
  <c r="I158" i="2" s="1"/>
  <c r="E159" i="2"/>
  <c r="F159" i="2" s="1"/>
  <c r="G159" i="2" s="1"/>
  <c r="H159" i="2" s="1"/>
  <c r="I159" i="2" s="1"/>
  <c r="E207" i="2"/>
  <c r="F207" i="2" s="1"/>
  <c r="G207" i="2" s="1"/>
  <c r="H207" i="2" s="1"/>
  <c r="I207" i="2" s="1"/>
  <c r="E206" i="2"/>
  <c r="F206" i="2" s="1"/>
  <c r="G206" i="2" s="1"/>
  <c r="H206" i="2" s="1"/>
  <c r="I206" i="2" s="1"/>
  <c r="E204" i="2"/>
  <c r="F204" i="2" s="1"/>
  <c r="G204" i="2" s="1"/>
  <c r="H204" i="2" s="1"/>
  <c r="I204" i="2" s="1"/>
  <c r="E200" i="2"/>
  <c r="F200" i="2" s="1"/>
  <c r="G200" i="2" s="1"/>
  <c r="H200" i="2" s="1"/>
  <c r="I200" i="2" s="1"/>
  <c r="E196" i="2"/>
  <c r="F196" i="2" s="1"/>
  <c r="G196" i="2" s="1"/>
  <c r="H196" i="2" s="1"/>
  <c r="I196" i="2" s="1"/>
  <c r="E192" i="2"/>
  <c r="F192" i="2" s="1"/>
  <c r="G192" i="2" s="1"/>
  <c r="H192" i="2" s="1"/>
  <c r="I192" i="2" s="1"/>
  <c r="E188" i="2"/>
  <c r="F188" i="2" s="1"/>
  <c r="G188" i="2" s="1"/>
  <c r="H188" i="2" s="1"/>
  <c r="I188" i="2" s="1"/>
  <c r="E184" i="2"/>
  <c r="F184" i="2" s="1"/>
  <c r="G184" i="2" s="1"/>
  <c r="H184" i="2" s="1"/>
  <c r="I184" i="2" s="1"/>
  <c r="E180" i="2"/>
  <c r="F180" i="2" s="1"/>
  <c r="G180" i="2" s="1"/>
  <c r="H180" i="2" s="1"/>
  <c r="I180" i="2" s="1"/>
  <c r="E176" i="2"/>
  <c r="F176" i="2" s="1"/>
  <c r="G176" i="2" s="1"/>
  <c r="H176" i="2" s="1"/>
  <c r="I176" i="2" s="1"/>
  <c r="E172" i="2"/>
  <c r="F172" i="2" s="1"/>
  <c r="G172" i="2" s="1"/>
  <c r="H172" i="2" s="1"/>
  <c r="I172" i="2" s="1"/>
  <c r="E177" i="2"/>
  <c r="F177" i="2" s="1"/>
  <c r="G177" i="2" s="1"/>
  <c r="H177" i="2" s="1"/>
  <c r="I177" i="2" s="1"/>
  <c r="E178" i="2"/>
  <c r="F178" i="2" s="1"/>
  <c r="G178" i="2" s="1"/>
  <c r="H178" i="2" s="1"/>
  <c r="I178" i="2" s="1"/>
  <c r="E179" i="2"/>
  <c r="F179" i="2" s="1"/>
  <c r="G179" i="2" s="1"/>
  <c r="H179" i="2" s="1"/>
  <c r="I179" i="2" s="1"/>
  <c r="E193" i="2"/>
  <c r="F193" i="2" s="1"/>
  <c r="G193" i="2" s="1"/>
  <c r="H193" i="2" s="1"/>
  <c r="I193" i="2" s="1"/>
  <c r="E194" i="2"/>
  <c r="F194" i="2" s="1"/>
  <c r="G194" i="2" s="1"/>
  <c r="H194" i="2" s="1"/>
  <c r="I194" i="2" s="1"/>
  <c r="E195" i="2"/>
  <c r="F195" i="2" s="1"/>
  <c r="G195" i="2" s="1"/>
  <c r="H195" i="2" s="1"/>
  <c r="I195" i="2" s="1"/>
  <c r="E269" i="2"/>
  <c r="F269" i="2" s="1"/>
  <c r="G269" i="2" s="1"/>
  <c r="H269" i="2" s="1"/>
  <c r="I269" i="2" s="1"/>
  <c r="Q269" i="2"/>
  <c r="R269" i="2" s="1"/>
  <c r="S269" i="2" s="1"/>
  <c r="E271" i="2"/>
  <c r="F271" i="2" s="1"/>
  <c r="G271" i="2" s="1"/>
  <c r="H271" i="2" s="1"/>
  <c r="I271" i="2" s="1"/>
  <c r="Q271" i="2"/>
  <c r="R271" i="2" s="1"/>
  <c r="S271" i="2" s="1"/>
  <c r="Q278" i="2"/>
  <c r="R278" i="2" s="1"/>
  <c r="S278" i="2" s="1"/>
  <c r="E282" i="2"/>
  <c r="F282" i="2" s="1"/>
  <c r="G282" i="2" s="1"/>
  <c r="H282" i="2" s="1"/>
  <c r="I282" i="2" s="1"/>
  <c r="Q288" i="2"/>
  <c r="R288" i="2" s="1"/>
  <c r="S288" i="2" s="1"/>
  <c r="Q287" i="2"/>
  <c r="R287" i="2" s="1"/>
  <c r="S287" i="2" s="1"/>
  <c r="E300" i="2"/>
  <c r="F300" i="2" s="1"/>
  <c r="G300" i="2" s="1"/>
  <c r="H300" i="2" s="1"/>
  <c r="I300" i="2" s="1"/>
  <c r="Q300" i="2"/>
  <c r="R300" i="2" s="1"/>
  <c r="S300" i="2" s="1"/>
  <c r="E302" i="2"/>
  <c r="F302" i="2" s="1"/>
  <c r="G302" i="2" s="1"/>
  <c r="H302" i="2" s="1"/>
  <c r="I302" i="2" s="1"/>
  <c r="Q302" i="2"/>
  <c r="R302" i="2" s="1"/>
  <c r="S302" i="2" s="1"/>
  <c r="Q304" i="2"/>
  <c r="R304" i="2" s="1"/>
  <c r="S304" i="2" s="1"/>
  <c r="E310" i="2"/>
  <c r="F310" i="2" s="1"/>
  <c r="G310" i="2" s="1"/>
  <c r="H310" i="2" s="1"/>
  <c r="I310" i="2" s="1"/>
  <c r="Q312" i="2"/>
  <c r="R312" i="2" s="1"/>
  <c r="S312" i="2" s="1"/>
  <c r="E320" i="2"/>
  <c r="F320" i="2" s="1"/>
  <c r="G320" i="2" s="1"/>
  <c r="H320" i="2" s="1"/>
  <c r="I320" i="2" s="1"/>
  <c r="L336" i="2"/>
  <c r="M336" i="2" s="1"/>
  <c r="N336" i="2" s="1"/>
  <c r="L342" i="2"/>
  <c r="M342" i="2" s="1"/>
  <c r="N342" i="2" s="1"/>
  <c r="E348" i="2"/>
  <c r="F348" i="2" s="1"/>
  <c r="G348" i="2" s="1"/>
  <c r="H348" i="2" s="1"/>
  <c r="I348" i="2" s="1"/>
  <c r="Q369" i="2"/>
  <c r="R369" i="2" s="1"/>
  <c r="S369" i="2" s="1"/>
  <c r="Q365" i="2"/>
  <c r="R365" i="2" s="1"/>
  <c r="S365" i="2" s="1"/>
  <c r="Q361" i="2"/>
  <c r="R361" i="2" s="1"/>
  <c r="S361" i="2" s="1"/>
  <c r="Q357" i="2"/>
  <c r="R357" i="2" s="1"/>
  <c r="S357" i="2" s="1"/>
  <c r="Q360" i="2"/>
  <c r="R360" i="2" s="1"/>
  <c r="S360" i="2" s="1"/>
  <c r="Q359" i="2"/>
  <c r="R359" i="2" s="1"/>
  <c r="S359" i="2" s="1"/>
  <c r="Q358" i="2"/>
  <c r="R358" i="2" s="1"/>
  <c r="S358" i="2" s="1"/>
  <c r="Q368" i="2"/>
  <c r="R368" i="2" s="1"/>
  <c r="S368" i="2" s="1"/>
  <c r="Q366" i="2"/>
  <c r="R366" i="2" s="1"/>
  <c r="S366" i="2" s="1"/>
  <c r="Q355" i="2"/>
  <c r="R355" i="2" s="1"/>
  <c r="S355" i="2" s="1"/>
  <c r="Q371" i="2"/>
  <c r="R371" i="2" s="1"/>
  <c r="S371" i="2" s="1"/>
  <c r="Q362" i="2"/>
  <c r="R362" i="2" s="1"/>
  <c r="S362" i="2" s="1"/>
  <c r="Q370" i="2"/>
  <c r="R370" i="2" s="1"/>
  <c r="S370" i="2" s="1"/>
  <c r="Q378" i="2"/>
  <c r="R378" i="2" s="1"/>
  <c r="S378" i="2" s="1"/>
  <c r="Q377" i="2"/>
  <c r="R377" i="2" s="1"/>
  <c r="S377" i="2" s="1"/>
  <c r="E18" i="2"/>
  <c r="F18" i="2" s="1"/>
  <c r="G18" i="2" s="1"/>
  <c r="H18" i="2" s="1"/>
  <c r="I18" i="2" s="1"/>
  <c r="Q26" i="2"/>
  <c r="R26" i="2" s="1"/>
  <c r="S26" i="2" s="1"/>
  <c r="L30" i="2"/>
  <c r="M30" i="2" s="1"/>
  <c r="N30" i="2" s="1"/>
  <c r="Q34" i="2"/>
  <c r="R34" i="2" s="1"/>
  <c r="S34" i="2" s="1"/>
  <c r="L95" i="2"/>
  <c r="M95" i="2" s="1"/>
  <c r="N95" i="2" s="1"/>
  <c r="L91" i="2"/>
  <c r="M91" i="2" s="1"/>
  <c r="N91" i="2" s="1"/>
  <c r="L87" i="2"/>
  <c r="M87" i="2" s="1"/>
  <c r="N87" i="2" s="1"/>
  <c r="L83" i="2"/>
  <c r="M83" i="2" s="1"/>
  <c r="N83" i="2" s="1"/>
  <c r="L79" i="2"/>
  <c r="M79" i="2" s="1"/>
  <c r="N79" i="2" s="1"/>
  <c r="L75" i="2"/>
  <c r="M75" i="2" s="1"/>
  <c r="N75" i="2" s="1"/>
  <c r="E83" i="2"/>
  <c r="F83" i="2" s="1"/>
  <c r="G83" i="2" s="1"/>
  <c r="H83" i="2" s="1"/>
  <c r="I83" i="2" s="1"/>
  <c r="E84" i="2"/>
  <c r="F84" i="2" s="1"/>
  <c r="G84" i="2" s="1"/>
  <c r="H84" i="2" s="1"/>
  <c r="I84" i="2" s="1"/>
  <c r="L84" i="2"/>
  <c r="M84" i="2" s="1"/>
  <c r="N84" i="2" s="1"/>
  <c r="E85" i="2"/>
  <c r="F85" i="2" s="1"/>
  <c r="G85" i="2" s="1"/>
  <c r="H85" i="2" s="1"/>
  <c r="I85" i="2" s="1"/>
  <c r="L85" i="2"/>
  <c r="M85" i="2" s="1"/>
  <c r="N85" i="2" s="1"/>
  <c r="L86" i="2"/>
  <c r="M86" i="2" s="1"/>
  <c r="N86" i="2" s="1"/>
  <c r="E112" i="2"/>
  <c r="F112" i="2" s="1"/>
  <c r="G112" i="2" s="1"/>
  <c r="H112" i="2" s="1"/>
  <c r="I112" i="2" s="1"/>
  <c r="L112" i="2"/>
  <c r="M112" i="2" s="1"/>
  <c r="N112" i="2" s="1"/>
  <c r="L113" i="2"/>
  <c r="M113" i="2" s="1"/>
  <c r="N113" i="2" s="1"/>
  <c r="E126" i="2"/>
  <c r="F126" i="2" s="1"/>
  <c r="G126" i="2" s="1"/>
  <c r="H126" i="2" s="1"/>
  <c r="I126" i="2" s="1"/>
  <c r="Q134" i="2"/>
  <c r="R134" i="2" s="1"/>
  <c r="S134" i="2" s="1"/>
  <c r="Q130" i="2"/>
  <c r="R130" i="2" s="1"/>
  <c r="S130" i="2" s="1"/>
  <c r="L132" i="2"/>
  <c r="M132" i="2" s="1"/>
  <c r="N132" i="2" s="1"/>
  <c r="L133" i="2"/>
  <c r="M133" i="2" s="1"/>
  <c r="N133" i="2" s="1"/>
  <c r="L134" i="2"/>
  <c r="M134" i="2" s="1"/>
  <c r="N134" i="2" s="1"/>
  <c r="E161" i="2"/>
  <c r="F161" i="2" s="1"/>
  <c r="G161" i="2" s="1"/>
  <c r="H161" i="2" s="1"/>
  <c r="I161" i="2" s="1"/>
  <c r="E162" i="2"/>
  <c r="F162" i="2" s="1"/>
  <c r="G162" i="2" s="1"/>
  <c r="H162" i="2" s="1"/>
  <c r="I162" i="2" s="1"/>
  <c r="E163" i="2"/>
  <c r="F163" i="2" s="1"/>
  <c r="G163" i="2" s="1"/>
  <c r="H163" i="2" s="1"/>
  <c r="I163" i="2" s="1"/>
  <c r="E181" i="2"/>
  <c r="F181" i="2" s="1"/>
  <c r="G181" i="2" s="1"/>
  <c r="H181" i="2" s="1"/>
  <c r="I181" i="2" s="1"/>
  <c r="E182" i="2"/>
  <c r="F182" i="2" s="1"/>
  <c r="G182" i="2" s="1"/>
  <c r="H182" i="2" s="1"/>
  <c r="I182" i="2" s="1"/>
  <c r="E183" i="2"/>
  <c r="F183" i="2" s="1"/>
  <c r="G183" i="2" s="1"/>
  <c r="H183" i="2" s="1"/>
  <c r="I183" i="2" s="1"/>
  <c r="E197" i="2"/>
  <c r="F197" i="2" s="1"/>
  <c r="G197" i="2" s="1"/>
  <c r="H197" i="2" s="1"/>
  <c r="I197" i="2" s="1"/>
  <c r="E198" i="2"/>
  <c r="F198" i="2" s="1"/>
  <c r="G198" i="2" s="1"/>
  <c r="H198" i="2" s="1"/>
  <c r="I198" i="2" s="1"/>
  <c r="E199" i="2"/>
  <c r="F199" i="2" s="1"/>
  <c r="G199" i="2" s="1"/>
  <c r="H199" i="2" s="1"/>
  <c r="I199" i="2" s="1"/>
  <c r="E227" i="2"/>
  <c r="F227" i="2" s="1"/>
  <c r="G227" i="2" s="1"/>
  <c r="H227" i="2" s="1"/>
  <c r="I227" i="2" s="1"/>
  <c r="E223" i="2"/>
  <c r="F223" i="2" s="1"/>
  <c r="G223" i="2" s="1"/>
  <c r="H223" i="2" s="1"/>
  <c r="I223" i="2" s="1"/>
  <c r="E219" i="2"/>
  <c r="F219" i="2" s="1"/>
  <c r="G219" i="2" s="1"/>
  <c r="H219" i="2" s="1"/>
  <c r="I219" i="2" s="1"/>
  <c r="E215" i="2"/>
  <c r="F215" i="2" s="1"/>
  <c r="G215" i="2" s="1"/>
  <c r="H215" i="2" s="1"/>
  <c r="I215" i="2" s="1"/>
  <c r="E222" i="2"/>
  <c r="F222" i="2" s="1"/>
  <c r="G222" i="2" s="1"/>
  <c r="H222" i="2" s="1"/>
  <c r="I222" i="2" s="1"/>
  <c r="E221" i="2"/>
  <c r="F221" i="2" s="1"/>
  <c r="G221" i="2" s="1"/>
  <c r="H221" i="2" s="1"/>
  <c r="I221" i="2" s="1"/>
  <c r="E220" i="2"/>
  <c r="F220" i="2" s="1"/>
  <c r="G220" i="2" s="1"/>
  <c r="H220" i="2" s="1"/>
  <c r="I220" i="2" s="1"/>
  <c r="Q223" i="2"/>
  <c r="R223" i="2" s="1"/>
  <c r="S223" i="2" s="1"/>
  <c r="Q219" i="2"/>
  <c r="R219" i="2" s="1"/>
  <c r="S219" i="2" s="1"/>
  <c r="Q215" i="2"/>
  <c r="R215" i="2" s="1"/>
  <c r="S215" i="2" s="1"/>
  <c r="Q220" i="2"/>
  <c r="R220" i="2" s="1"/>
  <c r="S220" i="2" s="1"/>
  <c r="Q222" i="2"/>
  <c r="R222" i="2" s="1"/>
  <c r="S222" i="2" s="1"/>
  <c r="E224" i="2"/>
  <c r="F224" i="2" s="1"/>
  <c r="G224" i="2" s="1"/>
  <c r="H224" i="2" s="1"/>
  <c r="I224" i="2" s="1"/>
  <c r="E226" i="2"/>
  <c r="F226" i="2" s="1"/>
  <c r="G226" i="2" s="1"/>
  <c r="H226" i="2" s="1"/>
  <c r="I226" i="2" s="1"/>
  <c r="L232" i="2"/>
  <c r="M232" i="2" s="1"/>
  <c r="N232" i="2" s="1"/>
  <c r="L237" i="2"/>
  <c r="M237" i="2" s="1"/>
  <c r="N237" i="2" s="1"/>
  <c r="L239" i="2"/>
  <c r="M239" i="2" s="1"/>
  <c r="N239" i="2" s="1"/>
  <c r="L238" i="2"/>
  <c r="M238" i="2" s="1"/>
  <c r="N238" i="2" s="1"/>
  <c r="E263" i="2"/>
  <c r="F263" i="2" s="1"/>
  <c r="G263" i="2" s="1"/>
  <c r="H263" i="2" s="1"/>
  <c r="I263" i="2" s="1"/>
  <c r="E259" i="2"/>
  <c r="F259" i="2" s="1"/>
  <c r="G259" i="2" s="1"/>
  <c r="H259" i="2" s="1"/>
  <c r="I259" i="2" s="1"/>
  <c r="E266" i="2"/>
  <c r="F266" i="2" s="1"/>
  <c r="G266" i="2" s="1"/>
  <c r="H266" i="2" s="1"/>
  <c r="I266" i="2" s="1"/>
  <c r="E265" i="2"/>
  <c r="F265" i="2" s="1"/>
  <c r="G265" i="2" s="1"/>
  <c r="H265" i="2" s="1"/>
  <c r="I265" i="2" s="1"/>
  <c r="E264" i="2"/>
  <c r="F264" i="2" s="1"/>
  <c r="G264" i="2" s="1"/>
  <c r="H264" i="2" s="1"/>
  <c r="I264" i="2" s="1"/>
  <c r="E256" i="2"/>
  <c r="F256" i="2" s="1"/>
  <c r="G256" i="2" s="1"/>
  <c r="H256" i="2" s="1"/>
  <c r="I256" i="2" s="1"/>
  <c r="E258" i="2"/>
  <c r="F258" i="2" s="1"/>
  <c r="G258" i="2" s="1"/>
  <c r="H258" i="2" s="1"/>
  <c r="I258" i="2" s="1"/>
  <c r="Q273" i="2"/>
  <c r="R273" i="2" s="1"/>
  <c r="S273" i="2" s="1"/>
  <c r="Q275" i="2"/>
  <c r="R275" i="2" s="1"/>
  <c r="S275" i="2" s="1"/>
  <c r="E277" i="2"/>
  <c r="F277" i="2" s="1"/>
  <c r="G277" i="2" s="1"/>
  <c r="H277" i="2" s="1"/>
  <c r="I277" i="2" s="1"/>
  <c r="E279" i="2"/>
  <c r="F279" i="2" s="1"/>
  <c r="G279" i="2" s="1"/>
  <c r="H279" i="2" s="1"/>
  <c r="I279" i="2" s="1"/>
  <c r="L287" i="2"/>
  <c r="M287" i="2" s="1"/>
  <c r="N287" i="2" s="1"/>
  <c r="Q290" i="2"/>
  <c r="R290" i="2" s="1"/>
  <c r="S290" i="2" s="1"/>
  <c r="E312" i="2"/>
  <c r="F312" i="2" s="1"/>
  <c r="G312" i="2" s="1"/>
  <c r="H312" i="2" s="1"/>
  <c r="I312" i="2" s="1"/>
  <c r="Q323" i="2"/>
  <c r="R323" i="2" s="1"/>
  <c r="S323" i="2" s="1"/>
  <c r="E342" i="2"/>
  <c r="F342" i="2" s="1"/>
  <c r="G342" i="2" s="1"/>
  <c r="H342" i="2" s="1"/>
  <c r="I342" i="2" s="1"/>
  <c r="E338" i="2"/>
  <c r="F338" i="2" s="1"/>
  <c r="G338" i="2" s="1"/>
  <c r="H338" i="2" s="1"/>
  <c r="I338" i="2" s="1"/>
  <c r="E337" i="2"/>
  <c r="F337" i="2" s="1"/>
  <c r="G337" i="2" s="1"/>
  <c r="H337" i="2" s="1"/>
  <c r="I337" i="2" s="1"/>
  <c r="L337" i="2"/>
  <c r="M337" i="2" s="1"/>
  <c r="N337" i="2" s="1"/>
  <c r="L338" i="2"/>
  <c r="M338" i="2" s="1"/>
  <c r="N338" i="2" s="1"/>
  <c r="E340" i="2"/>
  <c r="F340" i="2" s="1"/>
  <c r="G340" i="2" s="1"/>
  <c r="H340" i="2" s="1"/>
  <c r="I340" i="2" s="1"/>
  <c r="E341" i="2"/>
  <c r="F341" i="2" s="1"/>
  <c r="G341" i="2" s="1"/>
  <c r="H341" i="2" s="1"/>
  <c r="I341" i="2" s="1"/>
  <c r="L347" i="2"/>
  <c r="M347" i="2" s="1"/>
  <c r="N347" i="2" s="1"/>
  <c r="L349" i="2"/>
  <c r="M349" i="2" s="1"/>
  <c r="N349" i="2" s="1"/>
  <c r="E369" i="2"/>
  <c r="F369" i="2" s="1"/>
  <c r="G369" i="2" s="1"/>
  <c r="H369" i="2" s="1"/>
  <c r="I369" i="2" s="1"/>
  <c r="E365" i="2"/>
  <c r="F365" i="2" s="1"/>
  <c r="G365" i="2" s="1"/>
  <c r="H365" i="2" s="1"/>
  <c r="I365" i="2" s="1"/>
  <c r="E361" i="2"/>
  <c r="F361" i="2" s="1"/>
  <c r="G361" i="2" s="1"/>
  <c r="H361" i="2" s="1"/>
  <c r="I361" i="2" s="1"/>
  <c r="E357" i="2"/>
  <c r="F357" i="2" s="1"/>
  <c r="G357" i="2" s="1"/>
  <c r="H357" i="2" s="1"/>
  <c r="I357" i="2" s="1"/>
  <c r="E368" i="2"/>
  <c r="F368" i="2" s="1"/>
  <c r="G368" i="2" s="1"/>
  <c r="H368" i="2" s="1"/>
  <c r="I368" i="2" s="1"/>
  <c r="E367" i="2"/>
  <c r="F367" i="2" s="1"/>
  <c r="G367" i="2" s="1"/>
  <c r="H367" i="2" s="1"/>
  <c r="I367" i="2" s="1"/>
  <c r="E366" i="2"/>
  <c r="F366" i="2" s="1"/>
  <c r="G366" i="2" s="1"/>
  <c r="H366" i="2" s="1"/>
  <c r="I366" i="2" s="1"/>
  <c r="E354" i="2"/>
  <c r="F354" i="2" s="1"/>
  <c r="G354" i="2" s="1"/>
  <c r="H354" i="2" s="1"/>
  <c r="I354" i="2" s="1"/>
  <c r="E374" i="2"/>
  <c r="F374" i="2" s="1"/>
  <c r="G374" i="2" s="1"/>
  <c r="H374" i="2" s="1"/>
  <c r="I374" i="2" s="1"/>
  <c r="E372" i="2"/>
  <c r="F372" i="2" s="1"/>
  <c r="G372" i="2" s="1"/>
  <c r="H372" i="2" s="1"/>
  <c r="I372" i="2" s="1"/>
  <c r="E370" i="2"/>
  <c r="F370" i="2" s="1"/>
  <c r="G370" i="2" s="1"/>
  <c r="H370" i="2" s="1"/>
  <c r="I370" i="2" s="1"/>
  <c r="E359" i="2"/>
  <c r="F359" i="2" s="1"/>
  <c r="G359" i="2" s="1"/>
  <c r="H359" i="2" s="1"/>
  <c r="I359" i="2" s="1"/>
  <c r="E353" i="2"/>
  <c r="F353" i="2" s="1"/>
  <c r="G353" i="2" s="1"/>
  <c r="H353" i="2" s="1"/>
  <c r="I353" i="2" s="1"/>
  <c r="E352" i="2"/>
  <c r="F352" i="2" s="1"/>
  <c r="G352" i="2" s="1"/>
  <c r="H352" i="2" s="1"/>
  <c r="I352" i="2" s="1"/>
  <c r="E373" i="2"/>
  <c r="F373" i="2" s="1"/>
  <c r="G373" i="2" s="1"/>
  <c r="H373" i="2" s="1"/>
  <c r="I373" i="2" s="1"/>
  <c r="E371" i="2"/>
  <c r="F371" i="2" s="1"/>
  <c r="G371" i="2" s="1"/>
  <c r="H371" i="2" s="1"/>
  <c r="I371" i="2" s="1"/>
  <c r="E364" i="2"/>
  <c r="F364" i="2" s="1"/>
  <c r="G364" i="2" s="1"/>
  <c r="H364" i="2" s="1"/>
  <c r="I364" i="2" s="1"/>
  <c r="E358" i="2"/>
  <c r="F358" i="2" s="1"/>
  <c r="G358" i="2" s="1"/>
  <c r="H358" i="2" s="1"/>
  <c r="I358" i="2" s="1"/>
  <c r="Q352" i="2"/>
  <c r="R352" i="2" s="1"/>
  <c r="S352" i="2" s="1"/>
  <c r="E360" i="2"/>
  <c r="F360" i="2" s="1"/>
  <c r="G360" i="2" s="1"/>
  <c r="H360" i="2" s="1"/>
  <c r="I360" i="2" s="1"/>
  <c r="E363" i="2"/>
  <c r="F363" i="2" s="1"/>
  <c r="G363" i="2" s="1"/>
  <c r="H363" i="2" s="1"/>
  <c r="I363" i="2" s="1"/>
  <c r="Q367" i="2"/>
  <c r="R367" i="2" s="1"/>
  <c r="S367" i="2" s="1"/>
  <c r="L379" i="2"/>
  <c r="M379" i="2" s="1"/>
  <c r="N379" i="2" s="1"/>
  <c r="L378" i="2"/>
  <c r="M378" i="2" s="1"/>
  <c r="N378" i="2" s="1"/>
  <c r="L377" i="2"/>
  <c r="M377" i="2" s="1"/>
  <c r="N377" i="2" s="1"/>
  <c r="L380" i="2"/>
  <c r="M380" i="2" s="1"/>
  <c r="N380" i="2" s="1"/>
  <c r="L381" i="2"/>
  <c r="M381" i="2" s="1"/>
  <c r="N381" i="2" s="1"/>
  <c r="E252" i="2"/>
  <c r="F252" i="2" s="1"/>
  <c r="G252" i="2" s="1"/>
  <c r="H252" i="2" s="1"/>
  <c r="I252" i="2" s="1"/>
  <c r="E248" i="2"/>
  <c r="F248" i="2" s="1"/>
  <c r="G248" i="2" s="1"/>
  <c r="H248" i="2" s="1"/>
  <c r="I248" i="2" s="1"/>
  <c r="E244" i="2"/>
  <c r="F244" i="2" s="1"/>
  <c r="G244" i="2" s="1"/>
  <c r="H244" i="2" s="1"/>
  <c r="I244" i="2" s="1"/>
  <c r="E249" i="2"/>
  <c r="F249" i="2" s="1"/>
  <c r="G249" i="2" s="1"/>
  <c r="H249" i="2" s="1"/>
  <c r="I249" i="2" s="1"/>
  <c r="E250" i="2"/>
  <c r="F250" i="2" s="1"/>
  <c r="G250" i="2" s="1"/>
  <c r="H250" i="2" s="1"/>
  <c r="I250" i="2" s="1"/>
  <c r="E251" i="2"/>
  <c r="F251" i="2" s="1"/>
  <c r="G251" i="2" s="1"/>
  <c r="H251" i="2" s="1"/>
  <c r="I251" i="2" s="1"/>
  <c r="L332" i="2"/>
  <c r="M332" i="2" s="1"/>
  <c r="N332" i="2" s="1"/>
  <c r="Q342" i="2"/>
  <c r="R342" i="2" s="1"/>
  <c r="S342" i="2" s="1"/>
  <c r="Q338" i="2"/>
  <c r="R338" i="2" s="1"/>
  <c r="S338" i="2" s="1"/>
  <c r="Q341" i="2"/>
  <c r="R341" i="2" s="1"/>
  <c r="S341" i="2" s="1"/>
  <c r="Q340" i="2"/>
  <c r="R340" i="2" s="1"/>
  <c r="S340" i="2" s="1"/>
  <c r="Q339" i="2"/>
  <c r="R339" i="2" s="1"/>
  <c r="S339" i="2" s="1"/>
  <c r="Q344" i="2"/>
  <c r="R344" i="2" s="1"/>
  <c r="S344" i="2" s="1"/>
  <c r="E386" i="2"/>
  <c r="F386" i="2" s="1"/>
  <c r="G386" i="2" s="1"/>
  <c r="H386" i="2" s="1"/>
  <c r="I386" i="2" s="1"/>
  <c r="E388" i="2"/>
  <c r="F388" i="2" s="1"/>
  <c r="G388" i="2" s="1"/>
  <c r="H388" i="2" s="1"/>
  <c r="I388" i="2" s="1"/>
  <c r="E387" i="2"/>
  <c r="F387" i="2" s="1"/>
  <c r="G387" i="2" s="1"/>
  <c r="H387" i="2" s="1"/>
  <c r="I387" i="2" s="1"/>
  <c r="E384" i="2"/>
  <c r="F384" i="2" s="1"/>
  <c r="G384" i="2" s="1"/>
  <c r="H384" i="2" s="1"/>
  <c r="I384" i="2" s="1"/>
  <c r="L370" i="2"/>
  <c r="M370" i="2" s="1"/>
  <c r="N370" i="2" s="1"/>
  <c r="L366" i="2"/>
  <c r="M366" i="2" s="1"/>
  <c r="N366" i="2" s="1"/>
  <c r="L362" i="2"/>
  <c r="M362" i="2" s="1"/>
  <c r="N362" i="2" s="1"/>
  <c r="L358" i="2"/>
  <c r="M358" i="2" s="1"/>
  <c r="N358" i="2" s="1"/>
  <c r="L354" i="2"/>
  <c r="M354" i="2" s="1"/>
  <c r="N354" i="2" s="1"/>
  <c r="L369" i="2"/>
  <c r="M369" i="2" s="1"/>
  <c r="N369" i="2" s="1"/>
  <c r="L368" i="2"/>
  <c r="M368" i="2" s="1"/>
  <c r="N368" i="2" s="1"/>
  <c r="L367" i="2"/>
  <c r="M367" i="2" s="1"/>
  <c r="N367" i="2" s="1"/>
  <c r="L352" i="2"/>
  <c r="M352" i="2" s="1"/>
  <c r="N352" i="2" s="1"/>
  <c r="L353" i="2"/>
  <c r="M353" i="2" s="1"/>
  <c r="N353" i="2" s="1"/>
  <c r="L356" i="2"/>
  <c r="M356" i="2" s="1"/>
  <c r="N356" i="2" s="1"/>
  <c r="L363" i="2"/>
  <c r="M363" i="2" s="1"/>
  <c r="N363" i="2" s="1"/>
  <c r="L365" i="2"/>
  <c r="M365" i="2" s="1"/>
  <c r="N365" i="2" s="1"/>
  <c r="F390" i="2" l="1"/>
  <c r="G393" i="2"/>
  <c r="G392" i="2"/>
  <c r="H11" i="2"/>
  <c r="I11" i="2" s="1"/>
  <c r="I7" i="2" s="1"/>
  <c r="R394" i="2"/>
  <c r="R390" i="2"/>
  <c r="F391" i="2"/>
  <c r="F394" i="2"/>
  <c r="F395" i="2" s="1"/>
  <c r="M394" i="2"/>
  <c r="M390" i="2"/>
  <c r="M391" i="2"/>
  <c r="N11" i="2"/>
  <c r="S393" i="2"/>
  <c r="S392" i="2"/>
  <c r="R391" i="2"/>
  <c r="R395" i="2" l="1"/>
  <c r="N393" i="2"/>
  <c r="N392" i="2"/>
  <c r="M395" i="2"/>
</calcChain>
</file>

<file path=xl/sharedStrings.xml><?xml version="1.0" encoding="utf-8"?>
<sst xmlns="http://schemas.openxmlformats.org/spreadsheetml/2006/main" count="273" uniqueCount="61">
  <si>
    <t>Anexo 2.1. Desviaciones poblacionales por distrito de las Distritaciones Electorales Federales 1996, 2005 y 2017</t>
  </si>
  <si>
    <t xml:space="preserve">Distritación 1996 </t>
  </si>
  <si>
    <t>Distritación 2005</t>
  </si>
  <si>
    <t>Distritación 2017</t>
  </si>
  <si>
    <t xml:space="preserve">Entidad </t>
  </si>
  <si>
    <t>Distritos</t>
  </si>
  <si>
    <t>Población* 
Censo 1990</t>
  </si>
  <si>
    <t>Respecto a población media estatal</t>
  </si>
  <si>
    <t>Población Censo 2000</t>
  </si>
  <si>
    <t>Población Censo 2010</t>
  </si>
  <si>
    <t>Diferencia
 poblacional</t>
  </si>
  <si>
    <t>% Desviación
 poblacional</t>
  </si>
  <si>
    <t>% Desviación
 poblacional absoluta</t>
  </si>
  <si>
    <t xml:space="preserve"> Desviación
 poblacional absoluta</t>
  </si>
  <si>
    <t>Distritos fuera 
de rango</t>
  </si>
  <si>
    <t>Total nacional</t>
  </si>
  <si>
    <t>Media nacional</t>
  </si>
  <si>
    <t>Aguascalientes</t>
  </si>
  <si>
    <t>Total</t>
  </si>
  <si>
    <t>Media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</si>
  <si>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</si>
  <si>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</si>
  <si>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</si>
  <si>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</si>
  <si>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</si>
  <si>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</si>
  <si>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</si>
  <si>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</si>
  <si>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</si>
  <si>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</si>
  <si>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</si>
  <si>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</si>
  <si>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</si>
  <si>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 xml:space="preserve"> 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</si>
  <si>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</si>
  <si>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</si>
  <si>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</si>
  <si>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</si>
  <si>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</si>
  <si>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</si>
  <si>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</si>
  <si>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</si>
  <si>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</si>
  <si>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</si>
  <si>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</si>
  <si>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</si>
  <si>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</si>
  <si>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</si>
  <si>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</si>
  <si>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</si>
  <si>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</si>
  <si>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máximo</t>
  </si>
  <si>
    <t>mínimo</t>
  </si>
  <si>
    <t>media</t>
  </si>
  <si>
    <t>mediana</t>
  </si>
  <si>
    <t>desviación estándar</t>
  </si>
  <si>
    <t>coeficiente de variación</t>
  </si>
  <si>
    <t>24 distritos fuera de rango</t>
  </si>
  <si>
    <t>174 distritos subrepresentados</t>
  </si>
  <si>
    <t>4 distritos sobrerepresentados</t>
  </si>
  <si>
    <r>
      <t xml:space="preserve">* </t>
    </r>
    <r>
      <rPr>
        <b/>
        <sz val="9"/>
        <rFont val="Century Gothic"/>
        <family val="2"/>
      </rPr>
      <t xml:space="preserve">Nota: La suma total de la población de los 300 distritos de 1996, presenta una diferencia de 30 personas, ya que la pobación total del Censo 1990 es de 81,249,645.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</si>
</sst>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"/>
  </numFmts>
  <fonts count="5">
    <font>
      <sz val="10"/>
      <name val="Arial"/>
      <family val="2"/>
    </font>
    <font>
      <sz val="9"/>
      <name val="Century Gothic"/>
      <family val="2"/>
    </font>
    <font>
      <b/>
      <sz val="9"/>
      <name val="Century Gothic"/>
      <family val="2"/>
    </font>
    <font>
      <b/>
      <sz val="14"/>
      <name val="Century Gothic"/>
      <family val="2"/>
    </font>
    <font>
      <b/>
      <sz val="11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1" tint="0.499984740745262"/>
      </right>
      <top style="medium">
        <color theme="0" tint="-0.499984740745262"/>
      </top>
      <bottom/>
      <diagonal/>
    </border>
    <border>
      <left style="medium">
        <color theme="1" tint="0.499984740745262"/>
      </left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 style="medium">
        <color theme="0" tint="-0.499984740745262"/>
      </right>
      <top/>
      <bottom/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/>
      <bottom/>
      <diagonal/>
    </border>
    <border>
      <left style="medium">
        <color theme="0" tint="-0.499984740745262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medium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3" fontId="1" fillId="0" borderId="0" xfId="0" applyNumberFormat="1" applyFont="1" applyAlignment="1">
      <alignment horizontal="center" vertical="center"/>
    </xf>
    <xf numFmtId="10" fontId="1" fillId="0" borderId="0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right" vertical="center"/>
    </xf>
    <xf numFmtId="3" fontId="1" fillId="0" borderId="0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10" fontId="2" fillId="0" borderId="0" xfId="0" applyNumberFormat="1" applyFont="1" applyFill="1" applyBorder="1" applyAlignment="1">
      <alignment horizontal="center" vertical="center"/>
    </xf>
    <xf numFmtId="2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1" fontId="1" fillId="0" borderId="8" xfId="0" applyNumberFormat="1" applyFont="1" applyBorder="1" applyAlignment="1">
      <alignment horizontal="right" vertical="center"/>
    </xf>
    <xf numFmtId="10" fontId="1" fillId="0" borderId="7" xfId="0" applyNumberFormat="1" applyFont="1" applyBorder="1" applyAlignment="1">
      <alignment horizontal="center" vertical="center"/>
    </xf>
    <xf numFmtId="1" fontId="1" fillId="0" borderId="10" xfId="0" applyNumberFormat="1" applyFont="1" applyBorder="1" applyAlignment="1">
      <alignment horizontal="right" vertical="center"/>
    </xf>
    <xf numFmtId="3" fontId="1" fillId="0" borderId="11" xfId="0" applyNumberFormat="1" applyFont="1" applyBorder="1" applyAlignment="1">
      <alignment horizontal="center" vertical="center"/>
    </xf>
    <xf numFmtId="10" fontId="1" fillId="0" borderId="11" xfId="0" applyNumberFormat="1" applyFont="1" applyBorder="1" applyAlignment="1">
      <alignment horizontal="center" vertical="center"/>
    </xf>
    <xf numFmtId="10" fontId="1" fillId="0" borderId="12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1" xfId="0" applyFont="1" applyBorder="1" applyAlignment="1">
      <alignment horizontal="right" vertical="center"/>
    </xf>
    <xf numFmtId="3" fontId="1" fillId="0" borderId="14" xfId="0" applyNumberFormat="1" applyFont="1" applyBorder="1" applyAlignment="1">
      <alignment horizontal="center" vertical="center"/>
    </xf>
    <xf numFmtId="10" fontId="1" fillId="0" borderId="14" xfId="0" applyNumberFormat="1" applyFont="1" applyBorder="1" applyAlignment="1">
      <alignment horizontal="center" vertical="center"/>
    </xf>
    <xf numFmtId="10" fontId="1" fillId="0" borderId="15" xfId="0" applyNumberFormat="1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right" vertical="center"/>
    </xf>
    <xf numFmtId="3" fontId="2" fillId="0" borderId="14" xfId="0" applyNumberFormat="1" applyFont="1" applyBorder="1" applyAlignment="1">
      <alignment horizontal="center" vertical="center"/>
    </xf>
    <xf numFmtId="10" fontId="1" fillId="0" borderId="0" xfId="0" applyNumberFormat="1" applyFont="1" applyFill="1" applyBorder="1" applyAlignment="1">
      <alignment horizontal="center" vertical="center"/>
    </xf>
    <xf numFmtId="10" fontId="1" fillId="0" borderId="11" xfId="0" applyNumberFormat="1" applyFont="1" applyFill="1" applyBorder="1" applyAlignment="1">
      <alignment horizontal="center" vertical="center"/>
    </xf>
    <xf numFmtId="10" fontId="2" fillId="0" borderId="14" xfId="0" applyNumberFormat="1" applyFont="1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3" fontId="2" fillId="0" borderId="0" xfId="0" applyNumberFormat="1" applyFont="1" applyFill="1" applyBorder="1" applyAlignment="1">
      <alignment horizontal="center" vertical="center"/>
    </xf>
    <xf numFmtId="0" fontId="1" fillId="0" borderId="8" xfId="0" applyFont="1" applyBorder="1" applyAlignment="1">
      <alignment horizontal="right" vertical="center"/>
    </xf>
    <xf numFmtId="0" fontId="1" fillId="0" borderId="10" xfId="0" applyFont="1" applyBorder="1" applyAlignment="1">
      <alignment horizontal="right" vertical="center"/>
    </xf>
    <xf numFmtId="3" fontId="2" fillId="0" borderId="14" xfId="0" applyNumberFormat="1" applyFont="1" applyFill="1" applyBorder="1" applyAlignment="1">
      <alignment horizontal="center" vertical="center"/>
    </xf>
    <xf numFmtId="3" fontId="1" fillId="0" borderId="0" xfId="0" applyNumberFormat="1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1" fillId="0" borderId="17" xfId="0" applyFont="1" applyBorder="1" applyAlignment="1">
      <alignment horizontal="right" vertical="center"/>
    </xf>
    <xf numFmtId="3" fontId="1" fillId="0" borderId="18" xfId="0" applyNumberFormat="1" applyFont="1" applyBorder="1" applyAlignment="1">
      <alignment horizontal="center" vertical="center"/>
    </xf>
    <xf numFmtId="10" fontId="1" fillId="0" borderId="18" xfId="0" applyNumberFormat="1" applyFont="1" applyFill="1" applyBorder="1" applyAlignment="1">
      <alignment horizontal="center" vertical="center"/>
    </xf>
    <xf numFmtId="10" fontId="1" fillId="0" borderId="19" xfId="0" applyNumberFormat="1" applyFont="1" applyBorder="1" applyAlignment="1">
      <alignment horizontal="center" vertical="center"/>
    </xf>
    <xf numFmtId="2" fontId="1" fillId="0" borderId="18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8" xfId="0" applyFont="1" applyBorder="1" applyAlignment="1">
      <alignment horizontal="right" vertical="center"/>
    </xf>
    <xf numFmtId="0" fontId="1" fillId="0" borderId="18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3" fontId="2" fillId="0" borderId="0" xfId="0" applyNumberFormat="1" applyFont="1" applyAlignment="1">
      <alignment horizontal="right" vertical="center"/>
    </xf>
    <xf numFmtId="10" fontId="2" fillId="0" borderId="20" xfId="0" applyNumberFormat="1" applyFont="1" applyFill="1" applyBorder="1" applyAlignment="1">
      <alignment horizontal="center" vertical="center"/>
    </xf>
    <xf numFmtId="10" fontId="2" fillId="0" borderId="20" xfId="0" applyNumberFormat="1" applyFont="1" applyBorder="1" applyAlignment="1">
      <alignment horizontal="center" vertical="center"/>
    </xf>
    <xf numFmtId="10" fontId="2" fillId="0" borderId="0" xfId="0" applyNumberFormat="1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3" fontId="1" fillId="0" borderId="0" xfId="0" applyNumberFormat="1" applyFont="1" applyAlignment="1">
      <alignment horizontal="right" vertical="center"/>
    </xf>
    <xf numFmtId="3" fontId="2" fillId="0" borderId="0" xfId="0" applyNumberFormat="1" applyFont="1" applyAlignment="1">
      <alignment horizontal="left" vertical="center"/>
    </xf>
    <xf numFmtId="10" fontId="1" fillId="0" borderId="0" xfId="0" applyNumberFormat="1" applyFont="1" applyAlignment="1">
      <alignment horizontal="center" vertical="center"/>
    </xf>
    <xf numFmtId="10" fontId="2" fillId="0" borderId="0" xfId="0" applyNumberFormat="1" applyFont="1" applyBorder="1" applyAlignment="1">
      <alignment horizontal="left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/>
    </xf>
    <xf numFmtId="3" fontId="2" fillId="0" borderId="18" xfId="0" applyNumberFormat="1" applyFont="1" applyBorder="1" applyAlignment="1">
      <alignment horizontal="center" vertical="center"/>
    </xf>
    <xf numFmtId="10" fontId="2" fillId="0" borderId="18" xfId="0" applyNumberFormat="1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2" fontId="2" fillId="0" borderId="18" xfId="0" applyNumberFormat="1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8" xfId="0" applyFont="1" applyBorder="1" applyAlignment="1">
      <alignment vertical="center"/>
    </xf>
    <xf numFmtId="3" fontId="2" fillId="0" borderId="8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3" borderId="25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2" fontId="2" fillId="2" borderId="29" xfId="0" applyNumberFormat="1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 wrapText="1"/>
    </xf>
    <xf numFmtId="3" fontId="2" fillId="3" borderId="25" xfId="0" applyNumberFormat="1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3" fontId="2" fillId="3" borderId="22" xfId="0" applyNumberFormat="1" applyFont="1" applyFill="1" applyBorder="1" applyAlignment="1">
      <alignment horizontal="center" vertical="center" wrapText="1"/>
    </xf>
    <xf numFmtId="3" fontId="2" fillId="3" borderId="25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8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V399"/>
  <sheetViews>
    <sheetView showGridLines="0" tabSelected="1" zoomScale="80" zoomScaleNormal="80" workbookViewId="0">
      <selection activeCell="D12" sqref="D12"/>
    </sheetView>
  </sheetViews>
  <sheetFormatPr defaultColWidth="11.5703125" defaultRowHeight="13.15"/>
  <cols>
    <col min="1" max="1" width="2.5703125" style="1" customWidth="1"/>
    <col min="2" max="2" width="23.28515625" style="1" customWidth="1"/>
    <col min="3" max="3" width="10.7109375" style="2" customWidth="1"/>
    <col min="4" max="5" width="14.7109375" style="3" customWidth="1"/>
    <col min="6" max="6" width="14.7109375" style="4" customWidth="1"/>
    <col min="7" max="7" width="14.7109375" style="5" customWidth="1"/>
    <col min="8" max="8" width="14.7109375" style="6" hidden="1" customWidth="1"/>
    <col min="9" max="9" width="14.7109375" style="7" hidden="1" customWidth="1"/>
    <col min="10" max="10" width="10.7109375" style="2" customWidth="1"/>
    <col min="11" max="12" width="14.7109375" style="3" customWidth="1"/>
    <col min="13" max="14" width="14.7109375" style="5" customWidth="1"/>
    <col min="15" max="15" width="10.7109375" style="2" customWidth="1"/>
    <col min="16" max="17" width="14.7109375" style="3" customWidth="1"/>
    <col min="18" max="19" width="14.7109375" style="5" customWidth="1"/>
    <col min="20" max="22" width="11.5703125" style="5"/>
    <col min="23" max="16384" width="11.5703125" style="1"/>
  </cols>
  <sheetData>
    <row r="1" spans="2:22" ht="10.15" customHeight="1"/>
    <row r="2" spans="2:22" ht="17.45">
      <c r="B2" s="97" t="s">
        <v>0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</row>
    <row r="3" spans="2:22" ht="6" customHeight="1" thickBot="1">
      <c r="B3" s="8"/>
      <c r="C3" s="9"/>
      <c r="E3" s="10"/>
      <c r="G3" s="7"/>
      <c r="J3" s="9"/>
      <c r="K3" s="10"/>
      <c r="L3" s="10"/>
      <c r="M3" s="7"/>
      <c r="N3" s="7"/>
      <c r="O3" s="9"/>
      <c r="P3" s="10"/>
      <c r="Q3" s="10"/>
      <c r="R3" s="7"/>
      <c r="S3" s="7"/>
    </row>
    <row r="4" spans="2:22" ht="15" customHeight="1" thickBot="1">
      <c r="C4" s="98" t="s">
        <v>1</v>
      </c>
      <c r="D4" s="99"/>
      <c r="E4" s="99"/>
      <c r="F4" s="99"/>
      <c r="G4" s="100"/>
      <c r="H4" s="85"/>
      <c r="I4" s="86"/>
      <c r="J4" s="101" t="s">
        <v>2</v>
      </c>
      <c r="K4" s="99"/>
      <c r="L4" s="99"/>
      <c r="M4" s="99"/>
      <c r="N4" s="100"/>
      <c r="O4" s="101" t="s">
        <v>3</v>
      </c>
      <c r="P4" s="99"/>
      <c r="Q4" s="99"/>
      <c r="R4" s="99"/>
      <c r="S4" s="102"/>
    </row>
    <row r="5" spans="2:22" ht="13.15" customHeight="1">
      <c r="B5" s="103" t="s">
        <v>4</v>
      </c>
      <c r="C5" s="93" t="s">
        <v>5</v>
      </c>
      <c r="D5" s="105" t="s">
        <v>6</v>
      </c>
      <c r="E5" s="91" t="s">
        <v>7</v>
      </c>
      <c r="F5" s="91"/>
      <c r="G5" s="92"/>
      <c r="H5" s="79"/>
      <c r="I5" s="81"/>
      <c r="J5" s="93" t="s">
        <v>5</v>
      </c>
      <c r="K5" s="95" t="s">
        <v>8</v>
      </c>
      <c r="L5" s="91" t="s">
        <v>7</v>
      </c>
      <c r="M5" s="91"/>
      <c r="N5" s="92"/>
      <c r="O5" s="93" t="s">
        <v>5</v>
      </c>
      <c r="P5" s="95" t="s">
        <v>9</v>
      </c>
      <c r="Q5" s="91" t="s">
        <v>7</v>
      </c>
      <c r="R5" s="91"/>
      <c r="S5" s="92"/>
    </row>
    <row r="6" spans="2:22" ht="44.45" customHeight="1" thickBot="1">
      <c r="B6" s="104"/>
      <c r="C6" s="94"/>
      <c r="D6" s="106"/>
      <c r="E6" s="83" t="s">
        <v>10</v>
      </c>
      <c r="F6" s="77" t="s">
        <v>11</v>
      </c>
      <c r="G6" s="78" t="s">
        <v>12</v>
      </c>
      <c r="H6" s="80" t="s">
        <v>13</v>
      </c>
      <c r="I6" s="82" t="s">
        <v>14</v>
      </c>
      <c r="J6" s="94"/>
      <c r="K6" s="96"/>
      <c r="L6" s="83" t="s">
        <v>10</v>
      </c>
      <c r="M6" s="77" t="s">
        <v>11</v>
      </c>
      <c r="N6" s="78" t="s">
        <v>12</v>
      </c>
      <c r="O6" s="94"/>
      <c r="P6" s="96"/>
      <c r="Q6" s="83" t="s">
        <v>10</v>
      </c>
      <c r="R6" s="77" t="s">
        <v>11</v>
      </c>
      <c r="S6" s="78" t="s">
        <v>12</v>
      </c>
    </row>
    <row r="7" spans="2:22" s="16" customFormat="1" ht="15" customHeight="1">
      <c r="B7" s="84" t="s">
        <v>15</v>
      </c>
      <c r="C7" s="75">
        <v>300</v>
      </c>
      <c r="D7" s="11">
        <f>D9+D14+D24+D28+D32+D41+D45+D60+D71+D103+D110+D127+D139+D148+D170+D213+D228+D235+D240+D254+D267+D285+D292++D298+D307+D317+D326+D334+D345+D350+D375+D382</f>
        <v>81249675</v>
      </c>
      <c r="E7" s="11"/>
      <c r="F7" s="12"/>
      <c r="G7" s="15"/>
      <c r="H7" s="13"/>
      <c r="I7" s="11">
        <f>SUM(I11:I389)</f>
        <v>24</v>
      </c>
      <c r="J7" s="14">
        <v>300</v>
      </c>
      <c r="K7" s="11">
        <f>K9+K14+K24+K28+K32+K41+K45+K60+K71+K103+K110+K127+K139+K148+K170+K213+K228+K235+K240+K254+K267+K285+K292++K298+K307+K317+K326+K334+K345+K350+K375+K382</f>
        <v>97483412</v>
      </c>
      <c r="L7" s="11"/>
      <c r="M7" s="14"/>
      <c r="N7" s="15"/>
      <c r="O7" s="76">
        <v>300</v>
      </c>
      <c r="P7" s="19">
        <f>P9+P14+P24+P28+P32+P41+P45+P60+P71+P103+P110+P127+P139+P148+P170+P213+P228+P235+P240+P254+P267+P285+P292++P298+P307+P317+P326+P334+P345+P350+P375+P382</f>
        <v>112336538</v>
      </c>
      <c r="Q7" s="19"/>
      <c r="R7" s="17"/>
      <c r="S7" s="15"/>
      <c r="T7" s="14"/>
      <c r="U7" s="14"/>
      <c r="V7" s="14"/>
    </row>
    <row r="8" spans="2:22" s="16" customFormat="1" ht="15" customHeight="1" thickBot="1">
      <c r="B8" s="67" t="s">
        <v>16</v>
      </c>
      <c r="C8" s="68"/>
      <c r="D8" s="69">
        <f>+D7/C7</f>
        <v>270832.25</v>
      </c>
      <c r="E8" s="69"/>
      <c r="F8" s="70"/>
      <c r="G8" s="71"/>
      <c r="H8" s="72"/>
      <c r="I8" s="73"/>
      <c r="J8" s="74"/>
      <c r="K8" s="69">
        <f>+K7/J7</f>
        <v>324944.70666666667</v>
      </c>
      <c r="L8" s="69"/>
      <c r="M8" s="73"/>
      <c r="N8" s="71"/>
      <c r="O8" s="68"/>
      <c r="P8" s="69">
        <f>+P7/O7</f>
        <v>374455.12666666665</v>
      </c>
      <c r="Q8" s="69"/>
      <c r="R8" s="73"/>
      <c r="S8" s="71"/>
      <c r="T8" s="14"/>
      <c r="U8" s="14"/>
      <c r="V8" s="14"/>
    </row>
    <row r="9" spans="2:22">
      <c r="B9" s="88" t="s">
        <v>17</v>
      </c>
      <c r="C9" s="18" t="s">
        <v>18</v>
      </c>
      <c r="D9" s="19">
        <f>SUM(D11:D13)</f>
        <v>719649</v>
      </c>
      <c r="E9" s="10"/>
      <c r="G9" s="15"/>
      <c r="H9" s="13"/>
      <c r="I9" s="20"/>
      <c r="J9" s="21" t="s">
        <v>18</v>
      </c>
      <c r="K9" s="19">
        <f>SUM(K11:K13)</f>
        <v>944285</v>
      </c>
      <c r="L9" s="19"/>
      <c r="M9" s="17"/>
      <c r="N9" s="15"/>
      <c r="O9" s="21" t="s">
        <v>18</v>
      </c>
      <c r="P9" s="19">
        <f>SUM(P11:P13)</f>
        <v>1184996</v>
      </c>
      <c r="Q9" s="19"/>
      <c r="R9" s="17"/>
      <c r="S9" s="15"/>
      <c r="T9" s="14"/>
      <c r="U9" s="14"/>
    </row>
    <row r="10" spans="2:22">
      <c r="B10" s="88"/>
      <c r="C10" s="18" t="s">
        <v>19</v>
      </c>
      <c r="D10" s="19">
        <f>D9/3</f>
        <v>239883</v>
      </c>
      <c r="E10" s="10"/>
      <c r="G10" s="15"/>
      <c r="H10" s="13"/>
      <c r="I10" s="20"/>
      <c r="J10" s="21" t="s">
        <v>19</v>
      </c>
      <c r="K10" s="19">
        <f>+K9/3</f>
        <v>314761.66666666669</v>
      </c>
      <c r="L10" s="19"/>
      <c r="M10" s="17"/>
      <c r="N10" s="15"/>
      <c r="O10" s="21" t="s">
        <v>19</v>
      </c>
      <c r="P10" s="19">
        <f>+P9/3</f>
        <v>394998.66666666669</v>
      </c>
      <c r="Q10" s="19"/>
      <c r="R10" s="17"/>
      <c r="S10" s="15"/>
      <c r="T10" s="14"/>
      <c r="U10" s="14"/>
    </row>
    <row r="11" spans="2:22">
      <c r="B11" s="88"/>
      <c r="C11" s="22">
        <v>1</v>
      </c>
      <c r="D11" s="10">
        <v>239003</v>
      </c>
      <c r="E11" s="10">
        <f>+D11-D$10</f>
        <v>-880</v>
      </c>
      <c r="F11" s="4">
        <f>+E11/D$10</f>
        <v>-3.6684550384979346E-3</v>
      </c>
      <c r="G11" s="23">
        <f t="shared" ref="G11:G74" si="0">ABS(F11)</f>
        <v>3.6684550384979346E-3</v>
      </c>
      <c r="H11" s="6">
        <f>G11*100</f>
        <v>0.36684550384979348</v>
      </c>
      <c r="I11" s="20">
        <f t="shared" ref="I11:I70" si="1">IF(H11&gt;15,1,0)</f>
        <v>0</v>
      </c>
      <c r="J11" s="9">
        <v>1</v>
      </c>
      <c r="K11" s="10">
        <v>300866</v>
      </c>
      <c r="L11" s="10">
        <f>+K11-K$10</f>
        <v>-13895.666666666686</v>
      </c>
      <c r="M11" s="4">
        <f>+L11/K$10</f>
        <v>-4.4146629460385431E-2</v>
      </c>
      <c r="N11" s="23">
        <f>ABS(M11)</f>
        <v>4.4146629460385431E-2</v>
      </c>
      <c r="O11" s="9">
        <v>1</v>
      </c>
      <c r="P11" s="10">
        <v>390143</v>
      </c>
      <c r="Q11" s="10">
        <f>+P11-P$10</f>
        <v>-4855.6666666666861</v>
      </c>
      <c r="R11" s="4">
        <f>+Q11/P$10</f>
        <v>-1.2292868499134222E-2</v>
      </c>
      <c r="S11" s="23">
        <f>ABS(R11)</f>
        <v>1.2292868499134222E-2</v>
      </c>
    </row>
    <row r="12" spans="2:22">
      <c r="B12" s="88"/>
      <c r="C12" s="22">
        <v>2</v>
      </c>
      <c r="D12" s="10">
        <v>244244</v>
      </c>
      <c r="E12" s="10">
        <f>+D12-D$10</f>
        <v>4361</v>
      </c>
      <c r="F12" s="4">
        <f>+E12/D$10</f>
        <v>1.8179695935101697E-2</v>
      </c>
      <c r="G12" s="23">
        <f t="shared" si="0"/>
        <v>1.8179695935101697E-2</v>
      </c>
      <c r="H12" s="6">
        <f t="shared" ref="H12:H75" si="2">G12*100</f>
        <v>1.8179695935101696</v>
      </c>
      <c r="I12" s="20">
        <f t="shared" si="1"/>
        <v>0</v>
      </c>
      <c r="J12" s="9">
        <v>2</v>
      </c>
      <c r="K12" s="10">
        <v>321296</v>
      </c>
      <c r="L12" s="10">
        <f>+K12-K$10</f>
        <v>6534.3333333333139</v>
      </c>
      <c r="M12" s="4">
        <f>+L12/K$10</f>
        <v>2.0759622359774792E-2</v>
      </c>
      <c r="N12" s="23">
        <f t="shared" ref="N12:N75" si="3">ABS(M12)</f>
        <v>2.0759622359774792E-2</v>
      </c>
      <c r="O12" s="9">
        <v>2</v>
      </c>
      <c r="P12" s="10">
        <v>397727</v>
      </c>
      <c r="Q12" s="10">
        <f>+P12-P$10</f>
        <v>2728.3333333333139</v>
      </c>
      <c r="R12" s="4">
        <f>+Q12/P$10</f>
        <v>6.907196311211128E-3</v>
      </c>
      <c r="S12" s="23">
        <f t="shared" ref="S12:S75" si="4">ABS(R12)</f>
        <v>6.907196311211128E-3</v>
      </c>
    </row>
    <row r="13" spans="2:22">
      <c r="B13" s="90"/>
      <c r="C13" s="24">
        <v>3</v>
      </c>
      <c r="D13" s="25">
        <v>236402</v>
      </c>
      <c r="E13" s="25">
        <f>+D13-D$10</f>
        <v>-3481</v>
      </c>
      <c r="F13" s="26">
        <f>+E13/D$10</f>
        <v>-1.4511240896603762E-2</v>
      </c>
      <c r="G13" s="27">
        <f t="shared" si="0"/>
        <v>1.4511240896603762E-2</v>
      </c>
      <c r="H13" s="28">
        <f t="shared" si="2"/>
        <v>1.4511240896603761</v>
      </c>
      <c r="I13" s="29">
        <f t="shared" si="1"/>
        <v>0</v>
      </c>
      <c r="J13" s="30">
        <v>3</v>
      </c>
      <c r="K13" s="25">
        <v>322123</v>
      </c>
      <c r="L13" s="25">
        <f>+K13-K$10</f>
        <v>7361.3333333333139</v>
      </c>
      <c r="M13" s="26">
        <f>+L13/K$10</f>
        <v>2.3387007100610452E-2</v>
      </c>
      <c r="N13" s="27">
        <f t="shared" si="3"/>
        <v>2.3387007100610452E-2</v>
      </c>
      <c r="O13" s="30">
        <v>3</v>
      </c>
      <c r="P13" s="25">
        <v>397126</v>
      </c>
      <c r="Q13" s="25">
        <f>+P13-P$10</f>
        <v>2127.3333333333139</v>
      </c>
      <c r="R13" s="26">
        <f>+Q13/P$10</f>
        <v>5.3856721879229482E-3</v>
      </c>
      <c r="S13" s="27">
        <f t="shared" si="4"/>
        <v>5.3856721879229482E-3</v>
      </c>
    </row>
    <row r="14" spans="2:22">
      <c r="B14" s="87" t="s">
        <v>20</v>
      </c>
      <c r="C14" s="18" t="s">
        <v>18</v>
      </c>
      <c r="D14" s="19">
        <f>SUM(D16:D21)</f>
        <v>1660865</v>
      </c>
      <c r="E14" s="31"/>
      <c r="F14" s="32"/>
      <c r="G14" s="33"/>
      <c r="H14" s="34"/>
      <c r="I14" s="35"/>
      <c r="J14" s="36" t="s">
        <v>18</v>
      </c>
      <c r="K14" s="37">
        <f>SUM(K16:K23)</f>
        <v>2487367</v>
      </c>
      <c r="L14" s="31"/>
      <c r="M14" s="32"/>
      <c r="N14" s="33"/>
      <c r="O14" s="36" t="s">
        <v>18</v>
      </c>
      <c r="P14" s="37">
        <f>SUM(P16:P23)</f>
        <v>3155070</v>
      </c>
      <c r="Q14" s="31"/>
      <c r="R14" s="32"/>
      <c r="S14" s="33"/>
    </row>
    <row r="15" spans="2:22">
      <c r="B15" s="88"/>
      <c r="C15" s="18" t="s">
        <v>19</v>
      </c>
      <c r="D15" s="19">
        <f>+D14/6</f>
        <v>276810.83333333331</v>
      </c>
      <c r="E15" s="10"/>
      <c r="F15" s="38"/>
      <c r="G15" s="23"/>
      <c r="I15" s="20"/>
      <c r="J15" s="21" t="s">
        <v>19</v>
      </c>
      <c r="K15" s="19">
        <f>+K14/8</f>
        <v>310920.875</v>
      </c>
      <c r="L15" s="10"/>
      <c r="M15" s="7"/>
      <c r="N15" s="23"/>
      <c r="O15" s="21" t="s">
        <v>19</v>
      </c>
      <c r="P15" s="19">
        <f>+P14/8</f>
        <v>394383.75</v>
      </c>
      <c r="Q15" s="10"/>
      <c r="R15" s="7"/>
      <c r="S15" s="23"/>
    </row>
    <row r="16" spans="2:22">
      <c r="B16" s="88"/>
      <c r="C16" s="22">
        <v>1</v>
      </c>
      <c r="D16" s="10">
        <v>290612</v>
      </c>
      <c r="E16" s="10">
        <f t="shared" ref="E16:E21" si="5">+D16-D$15</f>
        <v>13801.166666666686</v>
      </c>
      <c r="F16" s="38">
        <f t="shared" ref="F16:F21" si="6">+E16/D$15</f>
        <v>4.9857754844614174E-2</v>
      </c>
      <c r="G16" s="23">
        <f t="shared" si="0"/>
        <v>4.9857754844614174E-2</v>
      </c>
      <c r="H16" s="6">
        <f t="shared" si="2"/>
        <v>4.9857754844614171</v>
      </c>
      <c r="I16" s="20">
        <f t="shared" si="1"/>
        <v>0</v>
      </c>
      <c r="J16" s="9">
        <v>1</v>
      </c>
      <c r="K16" s="10">
        <v>301041</v>
      </c>
      <c r="L16" s="10">
        <f t="shared" ref="L16:L23" si="7">+K16-K$15</f>
        <v>-9879.875</v>
      </c>
      <c r="M16" s="4">
        <f t="shared" ref="M16:M23" si="8">+L16/K$15</f>
        <v>-3.1776171349061078E-2</v>
      </c>
      <c r="N16" s="23">
        <f t="shared" si="3"/>
        <v>3.1776171349061078E-2</v>
      </c>
      <c r="O16" s="9">
        <v>1</v>
      </c>
      <c r="P16" s="10">
        <v>397760</v>
      </c>
      <c r="Q16" s="10">
        <f t="shared" ref="Q16:Q23" si="9">+P16-P$15</f>
        <v>3376.25</v>
      </c>
      <c r="R16" s="4">
        <f t="shared" ref="R16:R23" si="10">+Q16/P$15</f>
        <v>8.5608243240245067E-3</v>
      </c>
      <c r="S16" s="23">
        <f t="shared" si="4"/>
        <v>8.5608243240245067E-3</v>
      </c>
    </row>
    <row r="17" spans="2:22">
      <c r="B17" s="88"/>
      <c r="C17" s="22">
        <v>2</v>
      </c>
      <c r="D17" s="10">
        <v>311332</v>
      </c>
      <c r="E17" s="10">
        <f t="shared" si="5"/>
        <v>34521.166666666686</v>
      </c>
      <c r="F17" s="38">
        <f t="shared" si="6"/>
        <v>0.12471031661212689</v>
      </c>
      <c r="G17" s="23">
        <f t="shared" si="0"/>
        <v>0.12471031661212689</v>
      </c>
      <c r="H17" s="6">
        <f t="shared" si="2"/>
        <v>12.47103166121269</v>
      </c>
      <c r="I17" s="20">
        <f t="shared" si="1"/>
        <v>0</v>
      </c>
      <c r="J17" s="9">
        <v>2</v>
      </c>
      <c r="K17" s="10">
        <v>315549</v>
      </c>
      <c r="L17" s="10">
        <f t="shared" si="7"/>
        <v>4628.125</v>
      </c>
      <c r="M17" s="4">
        <f t="shared" si="8"/>
        <v>1.4885217983514295E-2</v>
      </c>
      <c r="N17" s="23">
        <f t="shared" si="3"/>
        <v>1.4885217983514295E-2</v>
      </c>
      <c r="O17" s="9">
        <v>2</v>
      </c>
      <c r="P17" s="10">
        <v>397581</v>
      </c>
      <c r="Q17" s="10">
        <f t="shared" si="9"/>
        <v>3197.25</v>
      </c>
      <c r="R17" s="4">
        <f t="shared" si="10"/>
        <v>8.1069516682672656E-3</v>
      </c>
      <c r="S17" s="23">
        <f t="shared" si="4"/>
        <v>8.1069516682672656E-3</v>
      </c>
    </row>
    <row r="18" spans="2:22">
      <c r="B18" s="88"/>
      <c r="C18" s="22">
        <v>3</v>
      </c>
      <c r="D18" s="10">
        <v>340029</v>
      </c>
      <c r="E18" s="10">
        <f t="shared" si="5"/>
        <v>63218.166666666686</v>
      </c>
      <c r="F18" s="38">
        <f t="shared" si="6"/>
        <v>0.22838039214505704</v>
      </c>
      <c r="G18" s="23">
        <f t="shared" si="0"/>
        <v>0.22838039214505704</v>
      </c>
      <c r="H18" s="6">
        <f t="shared" si="2"/>
        <v>22.838039214505702</v>
      </c>
      <c r="I18" s="20">
        <f t="shared" si="1"/>
        <v>1</v>
      </c>
      <c r="J18" s="9">
        <v>3</v>
      </c>
      <c r="K18" s="10">
        <v>308634</v>
      </c>
      <c r="L18" s="10">
        <f t="shared" si="7"/>
        <v>-2286.875</v>
      </c>
      <c r="M18" s="4">
        <f t="shared" si="8"/>
        <v>-7.3551671305440653E-3</v>
      </c>
      <c r="N18" s="23">
        <f t="shared" si="3"/>
        <v>7.3551671305440653E-3</v>
      </c>
      <c r="O18" s="9">
        <v>3</v>
      </c>
      <c r="P18" s="10">
        <v>396758</v>
      </c>
      <c r="Q18" s="10">
        <f t="shared" si="9"/>
        <v>2374.25</v>
      </c>
      <c r="R18" s="4">
        <f t="shared" si="10"/>
        <v>6.020151692355479E-3</v>
      </c>
      <c r="S18" s="23">
        <f t="shared" si="4"/>
        <v>6.020151692355479E-3</v>
      </c>
    </row>
    <row r="19" spans="2:22">
      <c r="B19" s="88"/>
      <c r="C19" s="22">
        <v>4</v>
      </c>
      <c r="D19" s="10">
        <v>238024</v>
      </c>
      <c r="E19" s="10">
        <f t="shared" si="5"/>
        <v>-38786.833333333314</v>
      </c>
      <c r="F19" s="38">
        <f t="shared" si="6"/>
        <v>-0.14012035896957303</v>
      </c>
      <c r="G19" s="23">
        <f t="shared" si="0"/>
        <v>0.14012035896957303</v>
      </c>
      <c r="H19" s="6">
        <f t="shared" si="2"/>
        <v>14.012035896957304</v>
      </c>
      <c r="I19" s="20">
        <f t="shared" si="1"/>
        <v>0</v>
      </c>
      <c r="J19" s="9">
        <v>4</v>
      </c>
      <c r="K19" s="10">
        <v>322497</v>
      </c>
      <c r="L19" s="10">
        <f t="shared" si="7"/>
        <v>11576.125</v>
      </c>
      <c r="M19" s="4">
        <f t="shared" si="8"/>
        <v>3.7231739425665773E-2</v>
      </c>
      <c r="N19" s="23">
        <f t="shared" si="3"/>
        <v>3.7231739425665773E-2</v>
      </c>
      <c r="O19" s="9">
        <v>4</v>
      </c>
      <c r="P19" s="10">
        <v>402841</v>
      </c>
      <c r="Q19" s="10">
        <f t="shared" si="9"/>
        <v>8457.25</v>
      </c>
      <c r="R19" s="4">
        <f t="shared" si="10"/>
        <v>2.1444215183815257E-2</v>
      </c>
      <c r="S19" s="23">
        <f t="shared" si="4"/>
        <v>2.1444215183815257E-2</v>
      </c>
    </row>
    <row r="20" spans="2:22">
      <c r="B20" s="88"/>
      <c r="C20" s="22">
        <v>5</v>
      </c>
      <c r="D20" s="10">
        <v>240740</v>
      </c>
      <c r="E20" s="10">
        <f t="shared" si="5"/>
        <v>-36070.833333333314</v>
      </c>
      <c r="F20" s="38">
        <f t="shared" si="6"/>
        <v>-0.13030860425139906</v>
      </c>
      <c r="G20" s="23">
        <f t="shared" si="0"/>
        <v>0.13030860425139906</v>
      </c>
      <c r="H20" s="6">
        <f t="shared" si="2"/>
        <v>13.030860425139906</v>
      </c>
      <c r="I20" s="20">
        <f t="shared" si="1"/>
        <v>0</v>
      </c>
      <c r="J20" s="9">
        <v>5</v>
      </c>
      <c r="K20" s="10">
        <v>317739</v>
      </c>
      <c r="L20" s="10">
        <f t="shared" si="7"/>
        <v>6818.125</v>
      </c>
      <c r="M20" s="4">
        <f t="shared" si="8"/>
        <v>2.1928810666057723E-2</v>
      </c>
      <c r="N20" s="23">
        <f t="shared" si="3"/>
        <v>2.1928810666057723E-2</v>
      </c>
      <c r="O20" s="9">
        <v>5</v>
      </c>
      <c r="P20" s="10">
        <v>385457</v>
      </c>
      <c r="Q20" s="10">
        <f t="shared" si="9"/>
        <v>-8926.75</v>
      </c>
      <c r="R20" s="4">
        <f t="shared" si="10"/>
        <v>-2.2634680054642212E-2</v>
      </c>
      <c r="S20" s="23">
        <f t="shared" si="4"/>
        <v>2.2634680054642212E-2</v>
      </c>
    </row>
    <row r="21" spans="2:22">
      <c r="B21" s="88"/>
      <c r="C21" s="22">
        <v>6</v>
      </c>
      <c r="D21" s="10">
        <v>240128</v>
      </c>
      <c r="E21" s="10">
        <f t="shared" si="5"/>
        <v>-36682.833333333314</v>
      </c>
      <c r="F21" s="38">
        <f t="shared" si="6"/>
        <v>-0.13251950038082561</v>
      </c>
      <c r="G21" s="23">
        <f t="shared" si="0"/>
        <v>0.13251950038082561</v>
      </c>
      <c r="H21" s="6">
        <f t="shared" si="2"/>
        <v>13.25195003808256</v>
      </c>
      <c r="I21" s="20">
        <f t="shared" si="1"/>
        <v>0</v>
      </c>
      <c r="J21" s="9">
        <v>6</v>
      </c>
      <c r="K21" s="10">
        <v>302453</v>
      </c>
      <c r="L21" s="10">
        <f t="shared" si="7"/>
        <v>-8467.875</v>
      </c>
      <c r="M21" s="4">
        <f t="shared" si="8"/>
        <v>-2.7234823007622116E-2</v>
      </c>
      <c r="N21" s="23">
        <f t="shared" si="3"/>
        <v>2.7234823007622116E-2</v>
      </c>
      <c r="O21" s="9">
        <v>6</v>
      </c>
      <c r="P21" s="10">
        <v>392084</v>
      </c>
      <c r="Q21" s="10">
        <f t="shared" si="9"/>
        <v>-2299.75</v>
      </c>
      <c r="R21" s="4">
        <f t="shared" si="10"/>
        <v>-5.8312493859090288E-3</v>
      </c>
      <c r="S21" s="23">
        <f t="shared" si="4"/>
        <v>5.8312493859090288E-3</v>
      </c>
    </row>
    <row r="22" spans="2:22">
      <c r="B22" s="88"/>
      <c r="C22" s="22"/>
      <c r="D22" s="10"/>
      <c r="E22" s="10"/>
      <c r="F22" s="38"/>
      <c r="G22" s="23"/>
      <c r="I22" s="20"/>
      <c r="J22" s="9">
        <v>7</v>
      </c>
      <c r="K22" s="10">
        <v>300771</v>
      </c>
      <c r="L22" s="10">
        <f t="shared" si="7"/>
        <v>-10149.875</v>
      </c>
      <c r="M22" s="4">
        <f t="shared" si="8"/>
        <v>-3.2644559488004786E-2</v>
      </c>
      <c r="N22" s="23">
        <f t="shared" si="3"/>
        <v>3.2644559488004786E-2</v>
      </c>
      <c r="O22" s="9">
        <v>7</v>
      </c>
      <c r="P22" s="10">
        <v>390267</v>
      </c>
      <c r="Q22" s="10">
        <f t="shared" si="9"/>
        <v>-4116.75</v>
      </c>
      <c r="R22" s="4">
        <f t="shared" si="10"/>
        <v>-1.0438437182059352E-2</v>
      </c>
      <c r="S22" s="23">
        <f t="shared" si="4"/>
        <v>1.0438437182059352E-2</v>
      </c>
    </row>
    <row r="23" spans="2:22">
      <c r="B23" s="90"/>
      <c r="C23" s="24"/>
      <c r="D23" s="25"/>
      <c r="E23" s="25"/>
      <c r="F23" s="39"/>
      <c r="G23" s="27"/>
      <c r="H23" s="28"/>
      <c r="I23" s="29"/>
      <c r="J23" s="30">
        <v>8</v>
      </c>
      <c r="K23" s="25">
        <v>318683</v>
      </c>
      <c r="L23" s="25">
        <f t="shared" si="7"/>
        <v>7762.125</v>
      </c>
      <c r="M23" s="26">
        <f t="shared" si="8"/>
        <v>2.4964952899994251E-2</v>
      </c>
      <c r="N23" s="27">
        <f t="shared" si="3"/>
        <v>2.4964952899994251E-2</v>
      </c>
      <c r="O23" s="30">
        <v>8</v>
      </c>
      <c r="P23" s="25">
        <v>392322</v>
      </c>
      <c r="Q23" s="25">
        <f t="shared" si="9"/>
        <v>-2061.75</v>
      </c>
      <c r="R23" s="26">
        <f t="shared" si="10"/>
        <v>-5.2277762458519143E-3</v>
      </c>
      <c r="S23" s="27">
        <f t="shared" si="4"/>
        <v>5.2277762458519143E-3</v>
      </c>
    </row>
    <row r="24" spans="2:22" s="16" customFormat="1">
      <c r="B24" s="87" t="s">
        <v>21</v>
      </c>
      <c r="C24" s="18" t="s">
        <v>18</v>
      </c>
      <c r="D24" s="19">
        <f>SUM(D26:D27)</f>
        <v>317766</v>
      </c>
      <c r="E24" s="37"/>
      <c r="F24" s="40"/>
      <c r="G24" s="33"/>
      <c r="H24" s="34"/>
      <c r="I24" s="35"/>
      <c r="J24" s="36" t="s">
        <v>18</v>
      </c>
      <c r="K24" s="37">
        <f>SUM(K26:K27)</f>
        <v>424041</v>
      </c>
      <c r="L24" s="37"/>
      <c r="M24" s="41"/>
      <c r="N24" s="33"/>
      <c r="O24" s="36" t="s">
        <v>18</v>
      </c>
      <c r="P24" s="37">
        <f>SUM(P26:P27)</f>
        <v>637026</v>
      </c>
      <c r="Q24" s="37"/>
      <c r="R24" s="41"/>
      <c r="S24" s="33"/>
      <c r="T24" s="14"/>
      <c r="U24" s="14"/>
      <c r="V24" s="14"/>
    </row>
    <row r="25" spans="2:22" s="16" customFormat="1">
      <c r="B25" s="88"/>
      <c r="C25" s="18" t="s">
        <v>19</v>
      </c>
      <c r="D25" s="19">
        <f>D24/2</f>
        <v>158883</v>
      </c>
      <c r="E25" s="19"/>
      <c r="F25" s="12"/>
      <c r="G25" s="23"/>
      <c r="H25" s="6"/>
      <c r="I25" s="20"/>
      <c r="J25" s="21" t="s">
        <v>19</v>
      </c>
      <c r="K25" s="19">
        <f>+K24/2</f>
        <v>212020.5</v>
      </c>
      <c r="L25" s="19"/>
      <c r="M25" s="17"/>
      <c r="N25" s="23"/>
      <c r="O25" s="21" t="s">
        <v>19</v>
      </c>
      <c r="P25" s="19">
        <f>+P24/2</f>
        <v>318513</v>
      </c>
      <c r="Q25" s="19"/>
      <c r="R25" s="17"/>
      <c r="S25" s="23"/>
      <c r="T25" s="14"/>
      <c r="U25" s="14"/>
      <c r="V25" s="14"/>
    </row>
    <row r="26" spans="2:22">
      <c r="B26" s="88"/>
      <c r="C26" s="22">
        <v>1</v>
      </c>
      <c r="D26" s="10">
        <v>112873</v>
      </c>
      <c r="E26" s="10">
        <f>+D26-D$25</f>
        <v>-46010</v>
      </c>
      <c r="F26" s="38">
        <f>+E26/D$25</f>
        <v>-0.28958415941290133</v>
      </c>
      <c r="G26" s="23">
        <f t="shared" si="0"/>
        <v>0.28958415941290133</v>
      </c>
      <c r="H26" s="6">
        <f t="shared" si="2"/>
        <v>28.958415941290134</v>
      </c>
      <c r="I26" s="20">
        <f t="shared" si="1"/>
        <v>1</v>
      </c>
      <c r="J26" s="9">
        <v>1</v>
      </c>
      <c r="K26" s="10">
        <v>211112</v>
      </c>
      <c r="L26" s="10">
        <f>+K26-K$25</f>
        <v>-908.5</v>
      </c>
      <c r="M26" s="4">
        <f>+L26/K$25</f>
        <v>-4.2849630106522717E-3</v>
      </c>
      <c r="N26" s="23">
        <f t="shared" si="3"/>
        <v>4.2849630106522717E-3</v>
      </c>
      <c r="O26" s="9">
        <v>1</v>
      </c>
      <c r="P26" s="10">
        <v>356451</v>
      </c>
      <c r="Q26" s="10">
        <f>+P26-P$25</f>
        <v>37938</v>
      </c>
      <c r="R26" s="4">
        <f>+Q26/P$25</f>
        <v>0.11910973806406645</v>
      </c>
      <c r="S26" s="23">
        <f t="shared" si="4"/>
        <v>0.11910973806406645</v>
      </c>
    </row>
    <row r="27" spans="2:22">
      <c r="B27" s="90"/>
      <c r="C27" s="24">
        <v>2</v>
      </c>
      <c r="D27" s="25">
        <v>204893</v>
      </c>
      <c r="E27" s="25">
        <f>+D27-D$25</f>
        <v>46010</v>
      </c>
      <c r="F27" s="39">
        <f>+E27/D$25</f>
        <v>0.28958415941290133</v>
      </c>
      <c r="G27" s="27">
        <f t="shared" si="0"/>
        <v>0.28958415941290133</v>
      </c>
      <c r="H27" s="28">
        <f t="shared" si="2"/>
        <v>28.958415941290134</v>
      </c>
      <c r="I27" s="29">
        <f t="shared" si="1"/>
        <v>1</v>
      </c>
      <c r="J27" s="30">
        <v>2</v>
      </c>
      <c r="K27" s="25">
        <v>212929</v>
      </c>
      <c r="L27" s="25">
        <f>+K27-K$25</f>
        <v>908.5</v>
      </c>
      <c r="M27" s="26">
        <f>+L27/K$25</f>
        <v>4.2849630106522717E-3</v>
      </c>
      <c r="N27" s="27">
        <f t="shared" si="3"/>
        <v>4.2849630106522717E-3</v>
      </c>
      <c r="O27" s="30">
        <v>2</v>
      </c>
      <c r="P27" s="25">
        <v>280575</v>
      </c>
      <c r="Q27" s="25">
        <f>+P27-P$25</f>
        <v>-37938</v>
      </c>
      <c r="R27" s="26">
        <f>+Q27/P$25</f>
        <v>-0.11910973806406645</v>
      </c>
      <c r="S27" s="27">
        <f t="shared" si="4"/>
        <v>0.11910973806406645</v>
      </c>
    </row>
    <row r="28" spans="2:22" s="16" customFormat="1">
      <c r="B28" s="87" t="s">
        <v>22</v>
      </c>
      <c r="C28" s="18" t="s">
        <v>18</v>
      </c>
      <c r="D28" s="19">
        <f>SUM(D30:D31)</f>
        <v>535193</v>
      </c>
      <c r="E28" s="37"/>
      <c r="F28" s="40"/>
      <c r="G28" s="33"/>
      <c r="H28" s="34"/>
      <c r="I28" s="35"/>
      <c r="J28" s="36" t="s">
        <v>18</v>
      </c>
      <c r="K28" s="37">
        <f>SUM(K30:K31)</f>
        <v>690689</v>
      </c>
      <c r="L28" s="37"/>
      <c r="M28" s="41"/>
      <c r="N28" s="33"/>
      <c r="O28" s="36" t="s">
        <v>18</v>
      </c>
      <c r="P28" s="37">
        <f>SUM(P30:P31)</f>
        <v>822441</v>
      </c>
      <c r="Q28" s="37"/>
      <c r="R28" s="41"/>
      <c r="S28" s="33"/>
      <c r="T28" s="14"/>
      <c r="U28" s="14"/>
      <c r="V28" s="14"/>
    </row>
    <row r="29" spans="2:22" s="16" customFormat="1">
      <c r="B29" s="88"/>
      <c r="C29" s="18" t="s">
        <v>19</v>
      </c>
      <c r="D29" s="42">
        <f>D28/2</f>
        <v>267596.5</v>
      </c>
      <c r="E29" s="19"/>
      <c r="F29" s="12"/>
      <c r="G29" s="23"/>
      <c r="H29" s="6"/>
      <c r="I29" s="20"/>
      <c r="J29" s="21" t="s">
        <v>19</v>
      </c>
      <c r="K29" s="19">
        <f>+K28/2</f>
        <v>345344.5</v>
      </c>
      <c r="L29" s="19"/>
      <c r="M29" s="17"/>
      <c r="N29" s="23"/>
      <c r="O29" s="21" t="s">
        <v>19</v>
      </c>
      <c r="P29" s="19">
        <f>+P28/2</f>
        <v>411220.5</v>
      </c>
      <c r="Q29" s="19"/>
      <c r="R29" s="17"/>
      <c r="S29" s="23"/>
      <c r="T29" s="14"/>
      <c r="U29" s="14"/>
      <c r="V29" s="14"/>
    </row>
    <row r="30" spans="2:22">
      <c r="B30" s="88"/>
      <c r="C30" s="22">
        <v>1</v>
      </c>
      <c r="D30" s="10">
        <v>275663</v>
      </c>
      <c r="E30" s="10">
        <f>+D30-D$29</f>
        <v>8066.5</v>
      </c>
      <c r="F30" s="38">
        <f>+E30/D$29</f>
        <v>3.0144265713490274E-2</v>
      </c>
      <c r="G30" s="23">
        <f t="shared" si="0"/>
        <v>3.0144265713490274E-2</v>
      </c>
      <c r="H30" s="6">
        <f t="shared" si="2"/>
        <v>3.0144265713490275</v>
      </c>
      <c r="I30" s="20">
        <f t="shared" si="1"/>
        <v>0</v>
      </c>
      <c r="J30" s="9">
        <v>1</v>
      </c>
      <c r="K30" s="10">
        <v>347267</v>
      </c>
      <c r="L30" s="10">
        <f>+K30-K$29</f>
        <v>1922.5</v>
      </c>
      <c r="M30" s="4">
        <f>+L30/K$29</f>
        <v>5.5669049311629403E-3</v>
      </c>
      <c r="N30" s="23">
        <f t="shared" si="3"/>
        <v>5.5669049311629403E-3</v>
      </c>
      <c r="O30" s="9">
        <v>1</v>
      </c>
      <c r="P30" s="10">
        <v>414602</v>
      </c>
      <c r="Q30" s="10">
        <f>+P30-P$29</f>
        <v>3381.5</v>
      </c>
      <c r="R30" s="4">
        <f>+Q30/P$29</f>
        <v>8.2230822636517389E-3</v>
      </c>
      <c r="S30" s="23">
        <f t="shared" si="4"/>
        <v>8.2230822636517389E-3</v>
      </c>
    </row>
    <row r="31" spans="2:22">
      <c r="B31" s="90"/>
      <c r="C31" s="24">
        <v>2</v>
      </c>
      <c r="D31" s="25">
        <v>259530</v>
      </c>
      <c r="E31" s="25">
        <f>+D31-D$29</f>
        <v>-8066.5</v>
      </c>
      <c r="F31" s="39">
        <f>+E31/D$29</f>
        <v>-3.0144265713490274E-2</v>
      </c>
      <c r="G31" s="27">
        <f t="shared" si="0"/>
        <v>3.0144265713490274E-2</v>
      </c>
      <c r="H31" s="28">
        <f t="shared" si="2"/>
        <v>3.0144265713490275</v>
      </c>
      <c r="I31" s="29">
        <f t="shared" si="1"/>
        <v>0</v>
      </c>
      <c r="J31" s="30">
        <v>2</v>
      </c>
      <c r="K31" s="25">
        <v>343422</v>
      </c>
      <c r="L31" s="25">
        <f>+K31-K$29</f>
        <v>-1922.5</v>
      </c>
      <c r="M31" s="26">
        <f>+L31/K$29</f>
        <v>-5.5669049311629403E-3</v>
      </c>
      <c r="N31" s="27">
        <f t="shared" si="3"/>
        <v>5.5669049311629403E-3</v>
      </c>
      <c r="O31" s="30">
        <v>2</v>
      </c>
      <c r="P31" s="25">
        <v>407839</v>
      </c>
      <c r="Q31" s="25">
        <f>+P31-P$29</f>
        <v>-3381.5</v>
      </c>
      <c r="R31" s="26">
        <f>+Q31/P$29</f>
        <v>-8.2230822636517389E-3</v>
      </c>
      <c r="S31" s="27">
        <f t="shared" si="4"/>
        <v>8.2230822636517389E-3</v>
      </c>
    </row>
    <row r="32" spans="2:22" s="16" customFormat="1">
      <c r="B32" s="87" t="s">
        <v>23</v>
      </c>
      <c r="C32" s="18" t="s">
        <v>18</v>
      </c>
      <c r="D32" s="19">
        <f>SUM(D34:D40)</f>
        <v>1972343</v>
      </c>
      <c r="E32" s="37"/>
      <c r="F32" s="40"/>
      <c r="G32" s="33"/>
      <c r="H32" s="34"/>
      <c r="I32" s="35"/>
      <c r="J32" s="36" t="s">
        <v>18</v>
      </c>
      <c r="K32" s="37">
        <f>SUM(K34:K40)</f>
        <v>2298070</v>
      </c>
      <c r="L32" s="37"/>
      <c r="M32" s="41"/>
      <c r="N32" s="33"/>
      <c r="O32" s="36" t="s">
        <v>18</v>
      </c>
      <c r="P32" s="37">
        <f>SUM(P34:P40)</f>
        <v>2748391</v>
      </c>
      <c r="Q32" s="37"/>
      <c r="R32" s="41"/>
      <c r="S32" s="33"/>
      <c r="T32" s="14"/>
      <c r="U32" s="14"/>
      <c r="V32" s="14"/>
    </row>
    <row r="33" spans="2:22" s="16" customFormat="1">
      <c r="B33" s="88"/>
      <c r="C33" s="18" t="s">
        <v>19</v>
      </c>
      <c r="D33" s="19">
        <f>D32/7</f>
        <v>281763.28571428574</v>
      </c>
      <c r="E33" s="19"/>
      <c r="F33" s="12"/>
      <c r="G33" s="23"/>
      <c r="H33" s="6"/>
      <c r="I33" s="20"/>
      <c r="J33" s="21" t="s">
        <v>19</v>
      </c>
      <c r="K33" s="19">
        <f>+K32/7</f>
        <v>328295.71428571426</v>
      </c>
      <c r="L33" s="19"/>
      <c r="M33" s="17"/>
      <c r="N33" s="23"/>
      <c r="O33" s="21" t="s">
        <v>19</v>
      </c>
      <c r="P33" s="19">
        <f>+P32/7</f>
        <v>392627.28571428574</v>
      </c>
      <c r="Q33" s="19"/>
      <c r="R33" s="17"/>
      <c r="S33" s="23"/>
      <c r="T33" s="14"/>
      <c r="U33" s="14"/>
      <c r="V33" s="14"/>
    </row>
    <row r="34" spans="2:22">
      <c r="B34" s="88"/>
      <c r="C34" s="43">
        <v>1</v>
      </c>
      <c r="D34" s="10">
        <v>291329</v>
      </c>
      <c r="E34" s="10">
        <f t="shared" ref="E34:E40" si="11">+D34-D$33</f>
        <v>9565.7142857142608</v>
      </c>
      <c r="F34" s="38">
        <f t="shared" ref="F34:F40" si="12">+E34/D$33</f>
        <v>3.3949470249342951E-2</v>
      </c>
      <c r="G34" s="23">
        <f t="shared" si="0"/>
        <v>3.3949470249342951E-2</v>
      </c>
      <c r="H34" s="6">
        <f t="shared" si="2"/>
        <v>3.3949470249342952</v>
      </c>
      <c r="I34" s="20">
        <f t="shared" si="1"/>
        <v>0</v>
      </c>
      <c r="J34" s="9">
        <v>1</v>
      </c>
      <c r="K34" s="10">
        <v>362288</v>
      </c>
      <c r="L34" s="10">
        <f t="shared" ref="L34:L40" si="13">+K34-K$33</f>
        <v>33992.285714285739</v>
      </c>
      <c r="M34" s="4">
        <f t="shared" ref="M34:M40" si="14">+L34/K$33</f>
        <v>0.10354166757322457</v>
      </c>
      <c r="N34" s="23">
        <f t="shared" si="3"/>
        <v>0.10354166757322457</v>
      </c>
      <c r="O34" s="9">
        <v>1</v>
      </c>
      <c r="P34" s="10">
        <v>396729</v>
      </c>
      <c r="Q34" s="10">
        <f t="shared" ref="Q34:Q40" si="15">+P34-P$33</f>
        <v>4101.7142857142608</v>
      </c>
      <c r="R34" s="4">
        <f t="shared" ref="R34:R40" si="16">+Q34/P$33</f>
        <v>1.044683962361972E-2</v>
      </c>
      <c r="S34" s="23">
        <f t="shared" si="4"/>
        <v>1.044683962361972E-2</v>
      </c>
    </row>
    <row r="35" spans="2:22">
      <c r="B35" s="88"/>
      <c r="C35" s="43">
        <v>2</v>
      </c>
      <c r="D35" s="10">
        <v>251065</v>
      </c>
      <c r="E35" s="10">
        <f t="shared" si="11"/>
        <v>-30698.285714285739</v>
      </c>
      <c r="F35" s="38">
        <f t="shared" si="12"/>
        <v>-0.10895062369983322</v>
      </c>
      <c r="G35" s="23">
        <f t="shared" si="0"/>
        <v>0.10895062369983322</v>
      </c>
      <c r="H35" s="6">
        <f t="shared" si="2"/>
        <v>10.895062369983322</v>
      </c>
      <c r="I35" s="20">
        <f t="shared" si="1"/>
        <v>0</v>
      </c>
      <c r="J35" s="9">
        <v>2</v>
      </c>
      <c r="K35" s="10">
        <v>321880</v>
      </c>
      <c r="L35" s="10">
        <f t="shared" si="13"/>
        <v>-6415.7142857142608</v>
      </c>
      <c r="M35" s="4">
        <f t="shared" si="14"/>
        <v>-1.9542485651002722E-2</v>
      </c>
      <c r="N35" s="23">
        <f t="shared" si="3"/>
        <v>1.9542485651002722E-2</v>
      </c>
      <c r="O35" s="9">
        <v>2</v>
      </c>
      <c r="P35" s="10">
        <v>409199</v>
      </c>
      <c r="Q35" s="10">
        <f t="shared" si="15"/>
        <v>16571.714285714261</v>
      </c>
      <c r="R35" s="4">
        <f t="shared" si="16"/>
        <v>4.2207240527275709E-2</v>
      </c>
      <c r="S35" s="23">
        <f t="shared" si="4"/>
        <v>4.2207240527275709E-2</v>
      </c>
    </row>
    <row r="36" spans="2:22">
      <c r="B36" s="88"/>
      <c r="C36" s="43">
        <v>3</v>
      </c>
      <c r="D36" s="10">
        <v>319417</v>
      </c>
      <c r="E36" s="10">
        <f t="shared" si="11"/>
        <v>37653.714285714261</v>
      </c>
      <c r="F36" s="38">
        <f t="shared" si="12"/>
        <v>0.1336359852216373</v>
      </c>
      <c r="G36" s="23">
        <f t="shared" si="0"/>
        <v>0.1336359852216373</v>
      </c>
      <c r="H36" s="6">
        <f t="shared" si="2"/>
        <v>13.363598522163731</v>
      </c>
      <c r="I36" s="20">
        <f t="shared" si="1"/>
        <v>0</v>
      </c>
      <c r="J36" s="9">
        <v>3</v>
      </c>
      <c r="K36" s="10">
        <v>290566</v>
      </c>
      <c r="L36" s="10">
        <f t="shared" si="13"/>
        <v>-37729.714285714261</v>
      </c>
      <c r="M36" s="4">
        <f t="shared" si="14"/>
        <v>-0.11492600312436081</v>
      </c>
      <c r="N36" s="23">
        <f t="shared" si="3"/>
        <v>0.11492600312436081</v>
      </c>
      <c r="O36" s="9">
        <v>3</v>
      </c>
      <c r="P36" s="10">
        <v>400538</v>
      </c>
      <c r="Q36" s="10">
        <f t="shared" si="15"/>
        <v>7910.7142857142608</v>
      </c>
      <c r="R36" s="4">
        <f t="shared" si="16"/>
        <v>2.014815213701392E-2</v>
      </c>
      <c r="S36" s="23">
        <f t="shared" si="4"/>
        <v>2.014815213701392E-2</v>
      </c>
    </row>
    <row r="37" spans="2:22">
      <c r="B37" s="88"/>
      <c r="C37" s="43">
        <v>4</v>
      </c>
      <c r="D37" s="10">
        <v>263532</v>
      </c>
      <c r="E37" s="10">
        <f t="shared" si="11"/>
        <v>-18231.285714285739</v>
      </c>
      <c r="F37" s="38">
        <f t="shared" si="12"/>
        <v>-6.4704262899505899E-2</v>
      </c>
      <c r="G37" s="23">
        <f t="shared" si="0"/>
        <v>6.4704262899505899E-2</v>
      </c>
      <c r="H37" s="6">
        <f t="shared" si="2"/>
        <v>6.4704262899505895</v>
      </c>
      <c r="I37" s="20">
        <f t="shared" si="1"/>
        <v>0</v>
      </c>
      <c r="J37" s="9">
        <v>4</v>
      </c>
      <c r="K37" s="10">
        <v>327493</v>
      </c>
      <c r="L37" s="10">
        <f t="shared" si="13"/>
        <v>-802.71428571426077</v>
      </c>
      <c r="M37" s="4">
        <f t="shared" si="14"/>
        <v>-2.4450952320859789E-3</v>
      </c>
      <c r="N37" s="23">
        <f t="shared" si="3"/>
        <v>2.4450952320859789E-3</v>
      </c>
      <c r="O37" s="9">
        <v>4</v>
      </c>
      <c r="P37" s="10">
        <v>409075</v>
      </c>
      <c r="Q37" s="10">
        <f t="shared" si="15"/>
        <v>16447.714285714261</v>
      </c>
      <c r="R37" s="4">
        <f t="shared" si="16"/>
        <v>4.189141937955692E-2</v>
      </c>
      <c r="S37" s="23">
        <f t="shared" si="4"/>
        <v>4.189141937955692E-2</v>
      </c>
    </row>
    <row r="38" spans="2:22">
      <c r="B38" s="88"/>
      <c r="C38" s="43">
        <v>5</v>
      </c>
      <c r="D38" s="10">
        <v>283553</v>
      </c>
      <c r="E38" s="10">
        <f t="shared" si="11"/>
        <v>1789.7142857142608</v>
      </c>
      <c r="F38" s="38">
        <f t="shared" si="12"/>
        <v>6.3518363692318348E-3</v>
      </c>
      <c r="G38" s="23">
        <f t="shared" si="0"/>
        <v>6.3518363692318348E-3</v>
      </c>
      <c r="H38" s="6">
        <f t="shared" si="2"/>
        <v>0.63518363692318347</v>
      </c>
      <c r="I38" s="20">
        <f t="shared" si="1"/>
        <v>0</v>
      </c>
      <c r="J38" s="9">
        <v>5</v>
      </c>
      <c r="K38" s="10">
        <v>352007</v>
      </c>
      <c r="L38" s="10">
        <f t="shared" si="13"/>
        <v>23711.285714285739</v>
      </c>
      <c r="M38" s="4">
        <f t="shared" si="14"/>
        <v>7.2225389130879475E-2</v>
      </c>
      <c r="N38" s="23">
        <f t="shared" si="3"/>
        <v>7.2225389130879475E-2</v>
      </c>
      <c r="O38" s="9">
        <v>5</v>
      </c>
      <c r="P38" s="10">
        <v>406966</v>
      </c>
      <c r="Q38" s="10">
        <f t="shared" si="15"/>
        <v>14338.714285714261</v>
      </c>
      <c r="R38" s="4">
        <f t="shared" si="16"/>
        <v>3.6519912923597776E-2</v>
      </c>
      <c r="S38" s="23">
        <f t="shared" si="4"/>
        <v>3.6519912923597776E-2</v>
      </c>
    </row>
    <row r="39" spans="2:22">
      <c r="B39" s="88"/>
      <c r="C39" s="43">
        <v>6</v>
      </c>
      <c r="D39" s="10">
        <v>288910</v>
      </c>
      <c r="E39" s="10">
        <f t="shared" si="11"/>
        <v>7146.7142857142608</v>
      </c>
      <c r="F39" s="38">
        <f t="shared" si="12"/>
        <v>2.5364249524550152E-2</v>
      </c>
      <c r="G39" s="23">
        <f t="shared" si="0"/>
        <v>2.5364249524550152E-2</v>
      </c>
      <c r="H39" s="6">
        <f t="shared" si="2"/>
        <v>2.5364249524550151</v>
      </c>
      <c r="I39" s="20">
        <f t="shared" si="1"/>
        <v>0</v>
      </c>
      <c r="J39" s="9">
        <v>6</v>
      </c>
      <c r="K39" s="10">
        <v>356356</v>
      </c>
      <c r="L39" s="10">
        <f t="shared" si="13"/>
        <v>28060.285714285739</v>
      </c>
      <c r="M39" s="4">
        <f t="shared" si="14"/>
        <v>8.5472592218687943E-2</v>
      </c>
      <c r="N39" s="23">
        <f t="shared" si="3"/>
        <v>8.5472592218687943E-2</v>
      </c>
      <c r="O39" s="9">
        <v>6</v>
      </c>
      <c r="P39" s="10">
        <v>362224</v>
      </c>
      <c r="Q39" s="10">
        <f t="shared" si="15"/>
        <v>-30403.285714285739</v>
      </c>
      <c r="R39" s="4">
        <f t="shared" si="16"/>
        <v>-7.7435488618613643E-2</v>
      </c>
      <c r="S39" s="23">
        <f t="shared" si="4"/>
        <v>7.7435488618613643E-2</v>
      </c>
    </row>
    <row r="40" spans="2:22">
      <c r="B40" s="90"/>
      <c r="C40" s="44">
        <v>7</v>
      </c>
      <c r="D40" s="25">
        <v>274537</v>
      </c>
      <c r="E40" s="25">
        <f t="shared" si="11"/>
        <v>-7226.2857142857392</v>
      </c>
      <c r="F40" s="39">
        <f t="shared" si="12"/>
        <v>-2.5646654765423747E-2</v>
      </c>
      <c r="G40" s="27">
        <f t="shared" si="0"/>
        <v>2.5646654765423747E-2</v>
      </c>
      <c r="H40" s="28">
        <f t="shared" si="2"/>
        <v>2.5646654765423746</v>
      </c>
      <c r="I40" s="29">
        <f t="shared" si="1"/>
        <v>0</v>
      </c>
      <c r="J40" s="30">
        <v>7</v>
      </c>
      <c r="K40" s="25">
        <v>287480</v>
      </c>
      <c r="L40" s="25">
        <f t="shared" si="13"/>
        <v>-40815.714285714261</v>
      </c>
      <c r="M40" s="26">
        <f t="shared" si="14"/>
        <v>-0.12432606491534194</v>
      </c>
      <c r="N40" s="27">
        <f t="shared" si="3"/>
        <v>0.12432606491534194</v>
      </c>
      <c r="O40" s="30">
        <v>7</v>
      </c>
      <c r="P40" s="25">
        <v>363660</v>
      </c>
      <c r="Q40" s="25">
        <f t="shared" si="15"/>
        <v>-28967.285714285739</v>
      </c>
      <c r="R40" s="26">
        <f t="shared" si="16"/>
        <v>-7.3778075972450854E-2</v>
      </c>
      <c r="S40" s="27">
        <f t="shared" si="4"/>
        <v>7.3778075972450854E-2</v>
      </c>
    </row>
    <row r="41" spans="2:22" s="16" customFormat="1">
      <c r="B41" s="87" t="s">
        <v>24</v>
      </c>
      <c r="C41" s="18" t="s">
        <v>18</v>
      </c>
      <c r="D41" s="19">
        <f>SUM(D43:D44)</f>
        <v>428508</v>
      </c>
      <c r="E41" s="37"/>
      <c r="F41" s="40"/>
      <c r="G41" s="33"/>
      <c r="H41" s="34"/>
      <c r="I41" s="35"/>
      <c r="J41" s="36" t="s">
        <v>18</v>
      </c>
      <c r="K41" s="37">
        <f>SUM(K43:K44)</f>
        <v>542627</v>
      </c>
      <c r="L41" s="37"/>
      <c r="M41" s="41"/>
      <c r="N41" s="33"/>
      <c r="O41" s="36" t="s">
        <v>18</v>
      </c>
      <c r="P41" s="37">
        <f>SUM(P43:P44)</f>
        <v>650555</v>
      </c>
      <c r="Q41" s="37"/>
      <c r="R41" s="41"/>
      <c r="S41" s="33"/>
      <c r="T41" s="14"/>
      <c r="U41" s="14"/>
      <c r="V41" s="14"/>
    </row>
    <row r="42" spans="2:22" s="16" customFormat="1">
      <c r="B42" s="88"/>
      <c r="C42" s="18" t="s">
        <v>19</v>
      </c>
      <c r="D42" s="19">
        <f>D41/2</f>
        <v>214254</v>
      </c>
      <c r="E42" s="19"/>
      <c r="F42" s="12"/>
      <c r="G42" s="23"/>
      <c r="H42" s="6"/>
      <c r="I42" s="20"/>
      <c r="J42" s="21" t="s">
        <v>19</v>
      </c>
      <c r="K42" s="19">
        <f>+K41/2</f>
        <v>271313.5</v>
      </c>
      <c r="L42" s="19"/>
      <c r="M42" s="17"/>
      <c r="N42" s="23"/>
      <c r="O42" s="21" t="s">
        <v>19</v>
      </c>
      <c r="P42" s="19">
        <f>+P41/2</f>
        <v>325277.5</v>
      </c>
      <c r="Q42" s="19"/>
      <c r="R42" s="17"/>
      <c r="S42" s="23"/>
      <c r="T42" s="14"/>
      <c r="U42" s="14"/>
      <c r="V42" s="14"/>
    </row>
    <row r="43" spans="2:22">
      <c r="B43" s="88"/>
      <c r="C43" s="43">
        <v>1</v>
      </c>
      <c r="D43" s="3">
        <v>211737</v>
      </c>
      <c r="E43" s="10">
        <f>+D43-D$42</f>
        <v>-2517</v>
      </c>
      <c r="F43" s="38">
        <f>+E43/D$42</f>
        <v>-1.1747738665322468E-2</v>
      </c>
      <c r="G43" s="23">
        <f t="shared" si="0"/>
        <v>1.1747738665322468E-2</v>
      </c>
      <c r="H43" s="6">
        <f t="shared" si="2"/>
        <v>1.1747738665322467</v>
      </c>
      <c r="I43" s="20">
        <f t="shared" si="1"/>
        <v>0</v>
      </c>
      <c r="J43" s="9">
        <v>1</v>
      </c>
      <c r="K43" s="10">
        <v>261472</v>
      </c>
      <c r="L43" s="10">
        <f>+K43-K$42</f>
        <v>-9841.5</v>
      </c>
      <c r="M43" s="4">
        <f>+L43/K$42</f>
        <v>-3.6273535964852464E-2</v>
      </c>
      <c r="N43" s="23">
        <f t="shared" si="3"/>
        <v>3.6273535964852464E-2</v>
      </c>
      <c r="O43" s="9">
        <v>1</v>
      </c>
      <c r="P43" s="10">
        <v>316288</v>
      </c>
      <c r="Q43" s="10">
        <f>+P43-P$42</f>
        <v>-8989.5</v>
      </c>
      <c r="R43" s="4">
        <f>+Q43/P$42</f>
        <v>-2.7636402763793991E-2</v>
      </c>
      <c r="S43" s="23">
        <f t="shared" si="4"/>
        <v>2.7636402763793991E-2</v>
      </c>
    </row>
    <row r="44" spans="2:22">
      <c r="B44" s="90"/>
      <c r="C44" s="44">
        <v>2</v>
      </c>
      <c r="D44" s="25">
        <v>216771</v>
      </c>
      <c r="E44" s="25">
        <f>+D44-D$42</f>
        <v>2517</v>
      </c>
      <c r="F44" s="39">
        <f>+E44/D$42</f>
        <v>1.1747738665322468E-2</v>
      </c>
      <c r="G44" s="27">
        <f t="shared" si="0"/>
        <v>1.1747738665322468E-2</v>
      </c>
      <c r="H44" s="28">
        <f t="shared" si="2"/>
        <v>1.1747738665322467</v>
      </c>
      <c r="I44" s="29">
        <f t="shared" si="1"/>
        <v>0</v>
      </c>
      <c r="J44" s="30">
        <v>2</v>
      </c>
      <c r="K44" s="25">
        <v>281155</v>
      </c>
      <c r="L44" s="25">
        <f>+K44-K$42</f>
        <v>9841.5</v>
      </c>
      <c r="M44" s="26">
        <f>+L44/K$42</f>
        <v>3.6273535964852464E-2</v>
      </c>
      <c r="N44" s="27">
        <f t="shared" si="3"/>
        <v>3.6273535964852464E-2</v>
      </c>
      <c r="O44" s="30">
        <v>2</v>
      </c>
      <c r="P44" s="25">
        <v>334267</v>
      </c>
      <c r="Q44" s="25">
        <f>+P44-P$42</f>
        <v>8989.5</v>
      </c>
      <c r="R44" s="26">
        <f>+Q44/P$42</f>
        <v>2.7636402763793991E-2</v>
      </c>
      <c r="S44" s="27">
        <f t="shared" si="4"/>
        <v>2.7636402763793991E-2</v>
      </c>
    </row>
    <row r="45" spans="2:22" s="16" customFormat="1">
      <c r="B45" s="87" t="s">
        <v>25</v>
      </c>
      <c r="C45" s="18" t="s">
        <v>18</v>
      </c>
      <c r="D45" s="19">
        <f>SUM(D47:D58)</f>
        <v>3210490</v>
      </c>
      <c r="E45" s="37"/>
      <c r="F45" s="40"/>
      <c r="G45" s="33"/>
      <c r="H45" s="34"/>
      <c r="I45" s="35"/>
      <c r="J45" s="36" t="s">
        <v>18</v>
      </c>
      <c r="K45" s="37">
        <f>SUM(K47:K58)</f>
        <v>3920892</v>
      </c>
      <c r="L45" s="37"/>
      <c r="M45" s="41"/>
      <c r="N45" s="33"/>
      <c r="O45" s="36" t="s">
        <v>18</v>
      </c>
      <c r="P45" s="37">
        <f>SUM(P47:P59)</f>
        <v>4796580</v>
      </c>
      <c r="Q45" s="37"/>
      <c r="R45" s="41"/>
      <c r="S45" s="33"/>
      <c r="T45" s="14"/>
      <c r="U45" s="14"/>
      <c r="V45" s="14"/>
    </row>
    <row r="46" spans="2:22" s="16" customFormat="1">
      <c r="B46" s="88"/>
      <c r="C46" s="18" t="s">
        <v>19</v>
      </c>
      <c r="D46" s="19">
        <f>+D45/12</f>
        <v>267540.83333333331</v>
      </c>
      <c r="E46" s="19"/>
      <c r="F46" s="12"/>
      <c r="G46" s="23"/>
      <c r="H46" s="6"/>
      <c r="I46" s="20"/>
      <c r="J46" s="21" t="s">
        <v>19</v>
      </c>
      <c r="K46" s="19">
        <f>+K45/12</f>
        <v>326741</v>
      </c>
      <c r="L46" s="19"/>
      <c r="M46" s="17"/>
      <c r="N46" s="23"/>
      <c r="O46" s="21" t="s">
        <v>19</v>
      </c>
      <c r="P46" s="19">
        <f>+P45/13</f>
        <v>368967.69230769231</v>
      </c>
      <c r="Q46" s="19"/>
      <c r="R46" s="17"/>
      <c r="S46" s="23"/>
      <c r="T46" s="14"/>
      <c r="U46" s="14"/>
      <c r="V46" s="14"/>
    </row>
    <row r="47" spans="2:22">
      <c r="B47" s="88"/>
      <c r="C47" s="43">
        <v>1</v>
      </c>
      <c r="D47" s="3">
        <v>301425</v>
      </c>
      <c r="E47" s="10">
        <f t="shared" ref="E47:E58" si="17">+D47-D$46</f>
        <v>33884.166666666686</v>
      </c>
      <c r="F47" s="38">
        <f t="shared" ref="F47:F58" si="18">+E47/D$46</f>
        <v>0.12665044899688219</v>
      </c>
      <c r="G47" s="23">
        <f t="shared" si="0"/>
        <v>0.12665044899688219</v>
      </c>
      <c r="H47" s="6">
        <f t="shared" si="2"/>
        <v>12.665044899688219</v>
      </c>
      <c r="I47" s="20">
        <f t="shared" si="1"/>
        <v>0</v>
      </c>
      <c r="J47" s="9">
        <v>1</v>
      </c>
      <c r="K47" s="10">
        <v>320044</v>
      </c>
      <c r="L47" s="10">
        <f t="shared" ref="L47:L58" si="19">+K47-K$46</f>
        <v>-6697</v>
      </c>
      <c r="M47" s="4">
        <f t="shared" ref="M47:M58" si="20">+L47/K$46</f>
        <v>-2.0496356441340388E-2</v>
      </c>
      <c r="N47" s="23">
        <f t="shared" si="3"/>
        <v>2.0496356441340388E-2</v>
      </c>
      <c r="O47" s="9">
        <v>1</v>
      </c>
      <c r="P47" s="10">
        <v>372551</v>
      </c>
      <c r="Q47" s="10">
        <f t="shared" ref="Q47:Q59" si="21">+P47-P$46</f>
        <v>3583.3076923076878</v>
      </c>
      <c r="R47" s="4">
        <f t="shared" ref="R47:R59" si="22">+Q47/P$46</f>
        <v>9.7117112609400747E-3</v>
      </c>
      <c r="S47" s="23">
        <f t="shared" si="4"/>
        <v>9.7117112609400747E-3</v>
      </c>
    </row>
    <row r="48" spans="2:22">
      <c r="B48" s="88"/>
      <c r="C48" s="43">
        <v>2</v>
      </c>
      <c r="D48" s="3">
        <v>256277</v>
      </c>
      <c r="E48" s="10">
        <f t="shared" si="17"/>
        <v>-11263.833333333314</v>
      </c>
      <c r="F48" s="38">
        <f t="shared" si="18"/>
        <v>-4.2101361474416607E-2</v>
      </c>
      <c r="G48" s="23">
        <f t="shared" si="0"/>
        <v>4.2101361474416607E-2</v>
      </c>
      <c r="H48" s="6">
        <f t="shared" si="2"/>
        <v>4.210136147441661</v>
      </c>
      <c r="I48" s="20">
        <f t="shared" si="1"/>
        <v>0</v>
      </c>
      <c r="J48" s="9">
        <v>2</v>
      </c>
      <c r="K48" s="10">
        <v>356942</v>
      </c>
      <c r="L48" s="10">
        <f t="shared" si="19"/>
        <v>30201</v>
      </c>
      <c r="M48" s="4">
        <f t="shared" si="20"/>
        <v>9.2431008046128277E-2</v>
      </c>
      <c r="N48" s="23">
        <f t="shared" si="3"/>
        <v>9.2431008046128277E-2</v>
      </c>
      <c r="O48" s="9">
        <v>2</v>
      </c>
      <c r="P48" s="10">
        <v>389161</v>
      </c>
      <c r="Q48" s="10">
        <f t="shared" si="21"/>
        <v>20193.307692307688</v>
      </c>
      <c r="R48" s="4">
        <f t="shared" si="22"/>
        <v>5.4729202890392722E-2</v>
      </c>
      <c r="S48" s="23">
        <f t="shared" si="4"/>
        <v>5.4729202890392722E-2</v>
      </c>
    </row>
    <row r="49" spans="2:22">
      <c r="B49" s="88"/>
      <c r="C49" s="43">
        <v>3</v>
      </c>
      <c r="D49" s="3">
        <v>287340</v>
      </c>
      <c r="E49" s="10">
        <f t="shared" si="17"/>
        <v>19799.166666666686</v>
      </c>
      <c r="F49" s="38">
        <f t="shared" si="18"/>
        <v>7.4004279720541175E-2</v>
      </c>
      <c r="G49" s="23">
        <f t="shared" si="0"/>
        <v>7.4004279720541175E-2</v>
      </c>
      <c r="H49" s="6">
        <f t="shared" si="2"/>
        <v>7.4004279720541177</v>
      </c>
      <c r="I49" s="20">
        <f t="shared" si="1"/>
        <v>0</v>
      </c>
      <c r="J49" s="9">
        <v>3</v>
      </c>
      <c r="K49" s="10">
        <v>339646</v>
      </c>
      <c r="L49" s="10">
        <f t="shared" si="19"/>
        <v>12905</v>
      </c>
      <c r="M49" s="4">
        <f t="shared" si="20"/>
        <v>3.9496114659623369E-2</v>
      </c>
      <c r="N49" s="23">
        <f t="shared" si="3"/>
        <v>3.9496114659623369E-2</v>
      </c>
      <c r="O49" s="9">
        <v>3</v>
      </c>
      <c r="P49" s="10">
        <v>316440</v>
      </c>
      <c r="Q49" s="10">
        <f t="shared" si="21"/>
        <v>-52527.692307692312</v>
      </c>
      <c r="R49" s="4">
        <f t="shared" si="22"/>
        <v>-0.14236393430319103</v>
      </c>
      <c r="S49" s="23">
        <f t="shared" si="4"/>
        <v>0.14236393430319103</v>
      </c>
    </row>
    <row r="50" spans="2:22">
      <c r="B50" s="88"/>
      <c r="C50" s="43">
        <v>4</v>
      </c>
      <c r="D50" s="3">
        <v>247075</v>
      </c>
      <c r="E50" s="10">
        <f t="shared" si="17"/>
        <v>-20465.833333333314</v>
      </c>
      <c r="F50" s="38">
        <f t="shared" si="18"/>
        <v>-7.6496111185519897E-2</v>
      </c>
      <c r="G50" s="23">
        <f t="shared" si="0"/>
        <v>7.6496111185519897E-2</v>
      </c>
      <c r="H50" s="6">
        <f t="shared" si="2"/>
        <v>7.6496111185519897</v>
      </c>
      <c r="I50" s="20">
        <f t="shared" si="1"/>
        <v>0</v>
      </c>
      <c r="J50" s="9">
        <v>4</v>
      </c>
      <c r="K50" s="10">
        <v>365666</v>
      </c>
      <c r="L50" s="10">
        <f t="shared" si="19"/>
        <v>38925</v>
      </c>
      <c r="M50" s="4">
        <f t="shared" si="20"/>
        <v>0.11913105487220765</v>
      </c>
      <c r="N50" s="23">
        <f t="shared" si="3"/>
        <v>0.11913105487220765</v>
      </c>
      <c r="O50" s="9">
        <v>4</v>
      </c>
      <c r="P50" s="10">
        <v>345067</v>
      </c>
      <c r="Q50" s="10">
        <f t="shared" si="21"/>
        <v>-23900.692307692312</v>
      </c>
      <c r="R50" s="4">
        <f t="shared" si="22"/>
        <v>-6.4777195418402295E-2</v>
      </c>
      <c r="S50" s="23">
        <f t="shared" si="4"/>
        <v>6.4777195418402295E-2</v>
      </c>
    </row>
    <row r="51" spans="2:22">
      <c r="B51" s="88"/>
      <c r="C51" s="43">
        <v>5</v>
      </c>
      <c r="D51" s="3">
        <v>282706</v>
      </c>
      <c r="E51" s="10">
        <f t="shared" si="17"/>
        <v>15165.166666666686</v>
      </c>
      <c r="F51" s="38">
        <f t="shared" si="18"/>
        <v>5.6683559207473082E-2</v>
      </c>
      <c r="G51" s="23">
        <f t="shared" si="0"/>
        <v>5.6683559207473082E-2</v>
      </c>
      <c r="H51" s="6">
        <f t="shared" si="2"/>
        <v>5.6683559207473078</v>
      </c>
      <c r="I51" s="20">
        <f t="shared" si="1"/>
        <v>0</v>
      </c>
      <c r="J51" s="9">
        <v>5</v>
      </c>
      <c r="K51" s="10">
        <v>324216</v>
      </c>
      <c r="L51" s="10">
        <f t="shared" si="19"/>
        <v>-2525</v>
      </c>
      <c r="M51" s="4">
        <f t="shared" si="20"/>
        <v>-7.7278333603679975E-3</v>
      </c>
      <c r="N51" s="23">
        <f t="shared" si="3"/>
        <v>7.7278333603679975E-3</v>
      </c>
      <c r="O51" s="9">
        <v>5</v>
      </c>
      <c r="P51" s="10">
        <v>385515</v>
      </c>
      <c r="Q51" s="10">
        <f t="shared" si="21"/>
        <v>16547.307692307688</v>
      </c>
      <c r="R51" s="4">
        <f t="shared" si="22"/>
        <v>4.4847578899966212E-2</v>
      </c>
      <c r="S51" s="23">
        <f t="shared" si="4"/>
        <v>4.4847578899966212E-2</v>
      </c>
    </row>
    <row r="52" spans="2:22">
      <c r="B52" s="88"/>
      <c r="C52" s="43">
        <v>6</v>
      </c>
      <c r="D52" s="3">
        <v>248780</v>
      </c>
      <c r="E52" s="10">
        <f t="shared" si="17"/>
        <v>-18760.833333333314</v>
      </c>
      <c r="F52" s="38">
        <f t="shared" si="18"/>
        <v>-7.0123252213836446E-2</v>
      </c>
      <c r="G52" s="23">
        <f t="shared" si="0"/>
        <v>7.0123252213836446E-2</v>
      </c>
      <c r="H52" s="6">
        <f t="shared" si="2"/>
        <v>7.0123252213836444</v>
      </c>
      <c r="I52" s="20">
        <f t="shared" si="1"/>
        <v>0</v>
      </c>
      <c r="J52" s="9">
        <v>6</v>
      </c>
      <c r="K52" s="10">
        <v>314128</v>
      </c>
      <c r="L52" s="10">
        <f t="shared" si="19"/>
        <v>-12613</v>
      </c>
      <c r="M52" s="4">
        <f t="shared" si="20"/>
        <v>-3.8602440465077846E-2</v>
      </c>
      <c r="N52" s="23">
        <f t="shared" si="3"/>
        <v>3.8602440465077846E-2</v>
      </c>
      <c r="O52" s="9">
        <v>6</v>
      </c>
      <c r="P52" s="10">
        <v>366932</v>
      </c>
      <c r="Q52" s="10">
        <f t="shared" si="21"/>
        <v>-2035.6923076923122</v>
      </c>
      <c r="R52" s="4">
        <f t="shared" si="22"/>
        <v>-5.5172643842070932E-3</v>
      </c>
      <c r="S52" s="23">
        <f t="shared" si="4"/>
        <v>5.5172643842070932E-3</v>
      </c>
    </row>
    <row r="53" spans="2:22">
      <c r="B53" s="88"/>
      <c r="C53" s="43">
        <v>7</v>
      </c>
      <c r="D53" s="3">
        <v>240919</v>
      </c>
      <c r="E53" s="10">
        <f t="shared" si="17"/>
        <v>-26621.833333333314</v>
      </c>
      <c r="F53" s="38">
        <f t="shared" si="18"/>
        <v>-9.9505682933134748E-2</v>
      </c>
      <c r="G53" s="23">
        <f t="shared" si="0"/>
        <v>9.9505682933134748E-2</v>
      </c>
      <c r="H53" s="6">
        <f t="shared" si="2"/>
        <v>9.9505682933134754</v>
      </c>
      <c r="I53" s="20">
        <v>0</v>
      </c>
      <c r="J53" s="9">
        <v>7</v>
      </c>
      <c r="K53" s="10">
        <v>334675</v>
      </c>
      <c r="L53" s="10">
        <f t="shared" si="19"/>
        <v>7934</v>
      </c>
      <c r="M53" s="4">
        <f t="shared" si="20"/>
        <v>2.4282229655904829E-2</v>
      </c>
      <c r="N53" s="23">
        <f t="shared" si="3"/>
        <v>2.4282229655904829E-2</v>
      </c>
      <c r="O53" s="9">
        <v>7</v>
      </c>
      <c r="P53" s="10">
        <v>352721</v>
      </c>
      <c r="Q53" s="10">
        <f t="shared" si="21"/>
        <v>-16246.692307692312</v>
      </c>
      <c r="R53" s="4">
        <f t="shared" si="22"/>
        <v>-4.4032831725938075E-2</v>
      </c>
      <c r="S53" s="23">
        <f t="shared" si="4"/>
        <v>4.4032831725938075E-2</v>
      </c>
    </row>
    <row r="54" spans="2:22">
      <c r="B54" s="88"/>
      <c r="C54" s="43">
        <v>8</v>
      </c>
      <c r="D54" s="3">
        <v>232835</v>
      </c>
      <c r="E54" s="10">
        <f t="shared" si="17"/>
        <v>-34705.833333333314</v>
      </c>
      <c r="F54" s="38">
        <f t="shared" si="18"/>
        <v>-0.1297216312774685</v>
      </c>
      <c r="G54" s="23">
        <f t="shared" si="0"/>
        <v>0.1297216312774685</v>
      </c>
      <c r="H54" s="6">
        <f t="shared" si="2"/>
        <v>12.97216312774685</v>
      </c>
      <c r="I54" s="20">
        <f t="shared" si="1"/>
        <v>0</v>
      </c>
      <c r="J54" s="9">
        <v>8</v>
      </c>
      <c r="K54" s="10">
        <v>329222</v>
      </c>
      <c r="L54" s="10">
        <f t="shared" si="19"/>
        <v>2481</v>
      </c>
      <c r="M54" s="4">
        <f t="shared" si="20"/>
        <v>7.5931701255734663E-3</v>
      </c>
      <c r="N54" s="23">
        <f t="shared" si="3"/>
        <v>7.5931701255734663E-3</v>
      </c>
      <c r="O54" s="9">
        <v>8</v>
      </c>
      <c r="P54" s="10">
        <v>395136</v>
      </c>
      <c r="Q54" s="10">
        <f t="shared" si="21"/>
        <v>26168.307692307688</v>
      </c>
      <c r="R54" s="4">
        <f t="shared" si="22"/>
        <v>7.0923032660770782E-2</v>
      </c>
      <c r="S54" s="23">
        <f t="shared" si="4"/>
        <v>7.0923032660770782E-2</v>
      </c>
    </row>
    <row r="55" spans="2:22">
      <c r="B55" s="88"/>
      <c r="C55" s="43">
        <v>9</v>
      </c>
      <c r="D55" s="3">
        <v>295610</v>
      </c>
      <c r="E55" s="10">
        <f t="shared" si="17"/>
        <v>28069.166666666686</v>
      </c>
      <c r="F55" s="38">
        <f t="shared" si="18"/>
        <v>0.10491544904360402</v>
      </c>
      <c r="G55" s="23">
        <f t="shared" si="0"/>
        <v>0.10491544904360402</v>
      </c>
      <c r="H55" s="6">
        <f t="shared" si="2"/>
        <v>10.491544904360401</v>
      </c>
      <c r="I55" s="20">
        <f t="shared" si="1"/>
        <v>0</v>
      </c>
      <c r="J55" s="9">
        <v>9</v>
      </c>
      <c r="K55" s="10">
        <v>319604</v>
      </c>
      <c r="L55" s="10">
        <f t="shared" si="19"/>
        <v>-7137</v>
      </c>
      <c r="M55" s="4">
        <f t="shared" si="20"/>
        <v>-2.1842988789285703E-2</v>
      </c>
      <c r="N55" s="23">
        <f t="shared" si="3"/>
        <v>2.1842988789285703E-2</v>
      </c>
      <c r="O55" s="9">
        <v>9</v>
      </c>
      <c r="P55" s="10">
        <v>353169</v>
      </c>
      <c r="Q55" s="10">
        <f t="shared" si="21"/>
        <v>-15798.692307692312</v>
      </c>
      <c r="R55" s="4">
        <f t="shared" si="22"/>
        <v>-4.2818633276209314E-2</v>
      </c>
      <c r="S55" s="23">
        <f t="shared" si="4"/>
        <v>4.2818633276209314E-2</v>
      </c>
    </row>
    <row r="56" spans="2:22">
      <c r="B56" s="88"/>
      <c r="C56" s="43">
        <v>10</v>
      </c>
      <c r="D56" s="3">
        <v>238157</v>
      </c>
      <c r="E56" s="10">
        <f t="shared" si="17"/>
        <v>-29383.833333333314</v>
      </c>
      <c r="F56" s="38">
        <f t="shared" si="18"/>
        <v>-0.1098293406925422</v>
      </c>
      <c r="G56" s="23">
        <f t="shared" si="0"/>
        <v>0.1098293406925422</v>
      </c>
      <c r="H56" s="6">
        <f t="shared" si="2"/>
        <v>10.98293406925422</v>
      </c>
      <c r="I56" s="20">
        <f t="shared" si="1"/>
        <v>0</v>
      </c>
      <c r="J56" s="9">
        <v>10</v>
      </c>
      <c r="K56" s="10">
        <v>296919</v>
      </c>
      <c r="L56" s="10">
        <f t="shared" si="19"/>
        <v>-29822</v>
      </c>
      <c r="M56" s="4">
        <f t="shared" si="20"/>
        <v>-9.1271067910057208E-2</v>
      </c>
      <c r="N56" s="23">
        <f t="shared" si="3"/>
        <v>9.1271067910057208E-2</v>
      </c>
      <c r="O56" s="9">
        <v>10</v>
      </c>
      <c r="P56" s="10">
        <v>402469</v>
      </c>
      <c r="Q56" s="10">
        <f t="shared" si="21"/>
        <v>33501.307692307688</v>
      </c>
      <c r="R56" s="4">
        <f t="shared" si="22"/>
        <v>9.0797401481889167E-2</v>
      </c>
      <c r="S56" s="23">
        <f t="shared" si="4"/>
        <v>9.0797401481889167E-2</v>
      </c>
    </row>
    <row r="57" spans="2:22">
      <c r="B57" s="88"/>
      <c r="C57" s="43">
        <v>11</v>
      </c>
      <c r="D57" s="3">
        <v>236779</v>
      </c>
      <c r="E57" s="10">
        <f t="shared" si="17"/>
        <v>-30761.833333333314</v>
      </c>
      <c r="F57" s="38">
        <f t="shared" si="18"/>
        <v>-0.11497995633065351</v>
      </c>
      <c r="G57" s="23">
        <f t="shared" si="0"/>
        <v>0.11497995633065351</v>
      </c>
      <c r="H57" s="6">
        <f t="shared" si="2"/>
        <v>11.497995633065351</v>
      </c>
      <c r="I57" s="20">
        <f t="shared" si="1"/>
        <v>0</v>
      </c>
      <c r="J57" s="9">
        <v>11</v>
      </c>
      <c r="K57" s="10">
        <v>323034</v>
      </c>
      <c r="L57" s="10">
        <f t="shared" si="19"/>
        <v>-3707</v>
      </c>
      <c r="M57" s="4">
        <f t="shared" si="20"/>
        <v>-1.1345377531439275E-2</v>
      </c>
      <c r="N57" s="23">
        <f t="shared" si="3"/>
        <v>1.1345377531439275E-2</v>
      </c>
      <c r="O57" s="9">
        <v>11</v>
      </c>
      <c r="P57" s="10">
        <v>372499</v>
      </c>
      <c r="Q57" s="10">
        <f t="shared" si="21"/>
        <v>3531.3076923076878</v>
      </c>
      <c r="R57" s="4">
        <f t="shared" si="22"/>
        <v>9.5707775123108421E-3</v>
      </c>
      <c r="S57" s="23">
        <f t="shared" si="4"/>
        <v>9.5707775123108421E-3</v>
      </c>
    </row>
    <row r="58" spans="2:22">
      <c r="B58" s="88"/>
      <c r="C58" s="43">
        <v>12</v>
      </c>
      <c r="D58" s="3">
        <v>342587</v>
      </c>
      <c r="E58" s="10">
        <f t="shared" si="17"/>
        <v>75046.166666666686</v>
      </c>
      <c r="F58" s="38">
        <f t="shared" si="18"/>
        <v>0.2805035991390723</v>
      </c>
      <c r="G58" s="23">
        <f t="shared" si="0"/>
        <v>0.2805035991390723</v>
      </c>
      <c r="H58" s="6">
        <f t="shared" si="2"/>
        <v>28.050359913907229</v>
      </c>
      <c r="I58" s="20">
        <f t="shared" si="1"/>
        <v>1</v>
      </c>
      <c r="J58" s="9">
        <v>12</v>
      </c>
      <c r="K58" s="10">
        <v>296796</v>
      </c>
      <c r="L58" s="10">
        <f t="shared" si="19"/>
        <v>-29945</v>
      </c>
      <c r="M58" s="4">
        <f t="shared" si="20"/>
        <v>-9.1647512861869188E-2</v>
      </c>
      <c r="N58" s="23">
        <f t="shared" si="3"/>
        <v>9.1647512861869188E-2</v>
      </c>
      <c r="O58" s="9">
        <v>12</v>
      </c>
      <c r="P58" s="10">
        <v>349325</v>
      </c>
      <c r="Q58" s="10">
        <f t="shared" si="21"/>
        <v>-19642.692307692312</v>
      </c>
      <c r="R58" s="4">
        <f t="shared" si="22"/>
        <v>-5.323688961718559E-2</v>
      </c>
      <c r="S58" s="23">
        <f t="shared" si="4"/>
        <v>5.323688961718559E-2</v>
      </c>
    </row>
    <row r="59" spans="2:22">
      <c r="B59" s="90"/>
      <c r="C59" s="44"/>
      <c r="D59" s="25"/>
      <c r="E59" s="25"/>
      <c r="F59" s="39"/>
      <c r="G59" s="27"/>
      <c r="H59" s="28"/>
      <c r="I59" s="29"/>
      <c r="J59" s="30"/>
      <c r="K59" s="25"/>
      <c r="L59" s="25"/>
      <c r="M59" s="26"/>
      <c r="N59" s="27"/>
      <c r="O59" s="30">
        <v>13</v>
      </c>
      <c r="P59" s="25">
        <v>395595</v>
      </c>
      <c r="Q59" s="25">
        <f t="shared" si="21"/>
        <v>26627.307692307688</v>
      </c>
      <c r="R59" s="26">
        <f t="shared" si="22"/>
        <v>7.2167044018863424E-2</v>
      </c>
      <c r="S59" s="27">
        <f t="shared" si="4"/>
        <v>7.2167044018863424E-2</v>
      </c>
    </row>
    <row r="60" spans="2:22" s="16" customFormat="1">
      <c r="B60" s="87" t="s">
        <v>26</v>
      </c>
      <c r="C60" s="18" t="s">
        <v>18</v>
      </c>
      <c r="D60" s="19">
        <f>SUM(D62:D70)</f>
        <v>2441866</v>
      </c>
      <c r="E60" s="37"/>
      <c r="F60" s="40"/>
      <c r="G60" s="33"/>
      <c r="H60" s="34"/>
      <c r="I60" s="35"/>
      <c r="J60" s="36" t="s">
        <v>18</v>
      </c>
      <c r="K60" s="37">
        <f>SUM(K62:K70)</f>
        <v>3052907</v>
      </c>
      <c r="L60" s="37"/>
      <c r="M60" s="41"/>
      <c r="N60" s="33"/>
      <c r="O60" s="36" t="s">
        <v>18</v>
      </c>
      <c r="P60" s="37">
        <f>SUM(P62:P70)</f>
        <v>3406465</v>
      </c>
      <c r="Q60" s="37"/>
      <c r="R60" s="41"/>
      <c r="S60" s="33"/>
      <c r="T60" s="14"/>
      <c r="U60" s="14"/>
      <c r="V60" s="14"/>
    </row>
    <row r="61" spans="2:22" s="16" customFormat="1">
      <c r="B61" s="88"/>
      <c r="C61" s="18" t="s">
        <v>19</v>
      </c>
      <c r="D61" s="19">
        <f>+D60/9</f>
        <v>271318.44444444444</v>
      </c>
      <c r="E61" s="19"/>
      <c r="F61" s="12"/>
      <c r="G61" s="23"/>
      <c r="H61" s="6"/>
      <c r="I61" s="20"/>
      <c r="J61" s="21" t="s">
        <v>19</v>
      </c>
      <c r="K61" s="19">
        <f>+K60/9</f>
        <v>339211.88888888888</v>
      </c>
      <c r="L61" s="19"/>
      <c r="M61" s="17"/>
      <c r="N61" s="23"/>
      <c r="O61" s="21" t="s">
        <v>19</v>
      </c>
      <c r="P61" s="19">
        <f>+P60/9</f>
        <v>378496.11111111112</v>
      </c>
      <c r="Q61" s="19"/>
      <c r="R61" s="17"/>
      <c r="S61" s="23"/>
      <c r="T61" s="14"/>
      <c r="U61" s="14"/>
      <c r="V61" s="14"/>
    </row>
    <row r="62" spans="2:22">
      <c r="B62" s="88"/>
      <c r="C62" s="43">
        <v>1</v>
      </c>
      <c r="D62" s="3">
        <v>234916</v>
      </c>
      <c r="E62" s="10">
        <f t="shared" ref="E62:E70" si="23">+D62-D$61</f>
        <v>-36402.444444444438</v>
      </c>
      <c r="F62" s="38">
        <f>+E62/D$46</f>
        <v>-0.13606313470321768</v>
      </c>
      <c r="G62" s="23">
        <f t="shared" ref="G62" si="24">ABS(F62)</f>
        <v>0.13606313470321768</v>
      </c>
      <c r="H62" s="6">
        <f t="shared" si="2"/>
        <v>13.606313470321767</v>
      </c>
      <c r="I62" s="20">
        <f t="shared" si="1"/>
        <v>0</v>
      </c>
      <c r="J62" s="9">
        <v>1</v>
      </c>
      <c r="K62" s="10">
        <v>365339</v>
      </c>
      <c r="L62" s="10">
        <f t="shared" ref="L62:L70" si="25">+K62-K$61</f>
        <v>26127.111111111124</v>
      </c>
      <c r="M62" s="4">
        <f t="shared" ref="M62:M70" si="26">+L62/K$61</f>
        <v>7.7022981702357829E-2</v>
      </c>
      <c r="N62" s="23">
        <f t="shared" si="3"/>
        <v>7.7022981702357829E-2</v>
      </c>
      <c r="O62" s="9">
        <v>1</v>
      </c>
      <c r="P62" s="10">
        <v>371478</v>
      </c>
      <c r="Q62" s="10">
        <f t="shared" ref="Q62:Q70" si="27">+P62-P$61</f>
        <v>-7018.111111111124</v>
      </c>
      <c r="R62" s="4">
        <f t="shared" ref="R62:R70" si="28">+Q62/P$61</f>
        <v>-1.854209569157473E-2</v>
      </c>
      <c r="S62" s="23">
        <f t="shared" si="4"/>
        <v>1.854209569157473E-2</v>
      </c>
    </row>
    <row r="63" spans="2:22">
      <c r="B63" s="88"/>
      <c r="C63" s="43">
        <v>2</v>
      </c>
      <c r="D63" s="3">
        <v>268887</v>
      </c>
      <c r="E63" s="10">
        <f t="shared" si="23"/>
        <v>-2431.444444444438</v>
      </c>
      <c r="F63" s="38">
        <f t="shared" ref="F63:F70" si="29">+E63/D$61</f>
        <v>-8.9615892108739562E-3</v>
      </c>
      <c r="G63" s="23">
        <f t="shared" si="0"/>
        <v>8.9615892108739562E-3</v>
      </c>
      <c r="H63" s="6">
        <f t="shared" si="2"/>
        <v>0.89615892108739559</v>
      </c>
      <c r="I63" s="20">
        <f t="shared" si="1"/>
        <v>0</v>
      </c>
      <c r="J63" s="9">
        <v>2</v>
      </c>
      <c r="K63" s="10">
        <v>335988</v>
      </c>
      <c r="L63" s="10">
        <f t="shared" si="25"/>
        <v>-3223.888888888876</v>
      </c>
      <c r="M63" s="4">
        <f t="shared" si="26"/>
        <v>-9.5040562978170925E-3</v>
      </c>
      <c r="N63" s="23">
        <f t="shared" si="3"/>
        <v>9.5040562978170925E-3</v>
      </c>
      <c r="O63" s="9">
        <v>2</v>
      </c>
      <c r="P63" s="10">
        <v>395362</v>
      </c>
      <c r="Q63" s="10">
        <f t="shared" si="27"/>
        <v>16865.888888888876</v>
      </c>
      <c r="R63" s="4">
        <f t="shared" si="28"/>
        <v>4.4560269957272386E-2</v>
      </c>
      <c r="S63" s="23">
        <f t="shared" si="4"/>
        <v>4.4560269957272386E-2</v>
      </c>
    </row>
    <row r="64" spans="2:22">
      <c r="B64" s="88"/>
      <c r="C64" s="43">
        <v>3</v>
      </c>
      <c r="D64" s="3">
        <v>264535</v>
      </c>
      <c r="E64" s="10">
        <f t="shared" si="23"/>
        <v>-6783.444444444438</v>
      </c>
      <c r="F64" s="38">
        <f t="shared" si="29"/>
        <v>-2.500178142453351E-2</v>
      </c>
      <c r="G64" s="23">
        <f t="shared" si="0"/>
        <v>2.500178142453351E-2</v>
      </c>
      <c r="H64" s="6">
        <f t="shared" si="2"/>
        <v>2.5001781424533509</v>
      </c>
      <c r="I64" s="20">
        <f t="shared" si="1"/>
        <v>0</v>
      </c>
      <c r="J64" s="9">
        <v>3</v>
      </c>
      <c r="K64" s="10">
        <v>368641</v>
      </c>
      <c r="L64" s="10">
        <f t="shared" si="25"/>
        <v>29429.111111111124</v>
      </c>
      <c r="M64" s="4">
        <f t="shared" si="26"/>
        <v>8.6757310327501017E-2</v>
      </c>
      <c r="N64" s="23">
        <f t="shared" si="3"/>
        <v>8.6757310327501017E-2</v>
      </c>
      <c r="O64" s="9">
        <v>3</v>
      </c>
      <c r="P64" s="10">
        <v>335887</v>
      </c>
      <c r="Q64" s="10">
        <f t="shared" si="27"/>
        <v>-42609.111111111124</v>
      </c>
      <c r="R64" s="4">
        <f t="shared" si="28"/>
        <v>-0.11257476592303167</v>
      </c>
      <c r="S64" s="23">
        <f t="shared" si="4"/>
        <v>0.11257476592303167</v>
      </c>
    </row>
    <row r="65" spans="2:22">
      <c r="B65" s="88"/>
      <c r="C65" s="43">
        <v>4</v>
      </c>
      <c r="D65" s="3">
        <v>265077</v>
      </c>
      <c r="E65" s="10">
        <f t="shared" si="23"/>
        <v>-6241.444444444438</v>
      </c>
      <c r="F65" s="38">
        <f t="shared" si="29"/>
        <v>-2.300412880968896E-2</v>
      </c>
      <c r="G65" s="23">
        <f t="shared" si="0"/>
        <v>2.300412880968896E-2</v>
      </c>
      <c r="H65" s="6">
        <f t="shared" si="2"/>
        <v>2.3004128809688962</v>
      </c>
      <c r="I65" s="20">
        <f t="shared" si="1"/>
        <v>0</v>
      </c>
      <c r="J65" s="9">
        <v>4</v>
      </c>
      <c r="K65" s="10">
        <v>335802</v>
      </c>
      <c r="L65" s="10">
        <f t="shared" si="25"/>
        <v>-3409.888888888876</v>
      </c>
      <c r="M65" s="4">
        <f t="shared" si="26"/>
        <v>-1.0052386135575006E-2</v>
      </c>
      <c r="N65" s="23">
        <f t="shared" si="3"/>
        <v>1.0052386135575006E-2</v>
      </c>
      <c r="O65" s="9">
        <v>4</v>
      </c>
      <c r="P65" s="10">
        <v>360662</v>
      </c>
      <c r="Q65" s="10">
        <f t="shared" si="27"/>
        <v>-17834.111111111124</v>
      </c>
      <c r="R65" s="4">
        <f t="shared" si="28"/>
        <v>-4.7118347025435492E-2</v>
      </c>
      <c r="S65" s="23">
        <f t="shared" si="4"/>
        <v>4.7118347025435492E-2</v>
      </c>
    </row>
    <row r="66" spans="2:22">
      <c r="B66" s="88"/>
      <c r="C66" s="43">
        <v>5</v>
      </c>
      <c r="D66" s="3">
        <v>294518</v>
      </c>
      <c r="E66" s="10">
        <f t="shared" si="23"/>
        <v>23199.555555555562</v>
      </c>
      <c r="F66" s="38">
        <f t="shared" si="29"/>
        <v>8.5506739518057123E-2</v>
      </c>
      <c r="G66" s="23">
        <f t="shared" si="0"/>
        <v>8.5506739518057123E-2</v>
      </c>
      <c r="H66" s="6">
        <f t="shared" si="2"/>
        <v>8.5506739518057131</v>
      </c>
      <c r="I66" s="20">
        <f t="shared" si="1"/>
        <v>0</v>
      </c>
      <c r="J66" s="9">
        <v>5</v>
      </c>
      <c r="K66" s="10">
        <v>320553</v>
      </c>
      <c r="L66" s="10">
        <f t="shared" si="25"/>
        <v>-18658.888888888876</v>
      </c>
      <c r="M66" s="4">
        <f t="shared" si="26"/>
        <v>-5.5006588802082701E-2</v>
      </c>
      <c r="N66" s="23">
        <f t="shared" si="3"/>
        <v>5.5006588802082701E-2</v>
      </c>
      <c r="O66" s="9">
        <v>5</v>
      </c>
      <c r="P66" s="10">
        <v>372946</v>
      </c>
      <c r="Q66" s="10">
        <f t="shared" si="27"/>
        <v>-5550.111111111124</v>
      </c>
      <c r="R66" s="4">
        <f t="shared" si="28"/>
        <v>-1.4663588206542594E-2</v>
      </c>
      <c r="S66" s="23">
        <f t="shared" si="4"/>
        <v>1.4663588206542594E-2</v>
      </c>
    </row>
    <row r="67" spans="2:22">
      <c r="B67" s="88"/>
      <c r="C67" s="43">
        <v>6</v>
      </c>
      <c r="D67" s="3">
        <v>272740</v>
      </c>
      <c r="E67" s="10">
        <f t="shared" si="23"/>
        <v>1421.555555555562</v>
      </c>
      <c r="F67" s="38">
        <f t="shared" si="29"/>
        <v>5.2394357429932925E-3</v>
      </c>
      <c r="G67" s="23">
        <f t="shared" si="0"/>
        <v>5.2394357429932925E-3</v>
      </c>
      <c r="H67" s="6">
        <f t="shared" si="2"/>
        <v>0.52394357429932925</v>
      </c>
      <c r="I67" s="20">
        <f t="shared" si="1"/>
        <v>0</v>
      </c>
      <c r="J67" s="9">
        <v>6</v>
      </c>
      <c r="K67" s="10">
        <v>365329</v>
      </c>
      <c r="L67" s="10">
        <f t="shared" si="25"/>
        <v>26117.111111111124</v>
      </c>
      <c r="M67" s="4">
        <f t="shared" si="26"/>
        <v>7.6993501603553643E-2</v>
      </c>
      <c r="N67" s="23">
        <f t="shared" si="3"/>
        <v>7.6993501603553643E-2</v>
      </c>
      <c r="O67" s="9">
        <v>6</v>
      </c>
      <c r="P67" s="10">
        <v>374460</v>
      </c>
      <c r="Q67" s="10">
        <f t="shared" si="27"/>
        <v>-4036.111111111124</v>
      </c>
      <c r="R67" s="4">
        <f t="shared" si="28"/>
        <v>-1.0663547108219259E-2</v>
      </c>
      <c r="S67" s="23">
        <f t="shared" si="4"/>
        <v>1.0663547108219259E-2</v>
      </c>
    </row>
    <row r="68" spans="2:22">
      <c r="B68" s="88"/>
      <c r="C68" s="43">
        <v>7</v>
      </c>
      <c r="D68" s="3">
        <v>303764</v>
      </c>
      <c r="E68" s="10">
        <f t="shared" si="23"/>
        <v>32445.555555555562</v>
      </c>
      <c r="F68" s="38">
        <f t="shared" si="29"/>
        <v>0.11958477656022078</v>
      </c>
      <c r="G68" s="23">
        <f t="shared" si="0"/>
        <v>0.11958477656022078</v>
      </c>
      <c r="H68" s="6">
        <f t="shared" si="2"/>
        <v>11.958477656022078</v>
      </c>
      <c r="I68" s="20">
        <f t="shared" si="1"/>
        <v>0</v>
      </c>
      <c r="J68" s="9">
        <v>7</v>
      </c>
      <c r="K68" s="10">
        <v>319929</v>
      </c>
      <c r="L68" s="10">
        <f t="shared" si="25"/>
        <v>-19282.888888888876</v>
      </c>
      <c r="M68" s="4">
        <f t="shared" si="26"/>
        <v>-5.6846146967464088E-2</v>
      </c>
      <c r="N68" s="23">
        <f t="shared" si="3"/>
        <v>5.6846146967464088E-2</v>
      </c>
      <c r="O68" s="9">
        <v>7</v>
      </c>
      <c r="P68" s="10">
        <v>376010</v>
      </c>
      <c r="Q68" s="10">
        <f t="shared" si="27"/>
        <v>-2486.111111111124</v>
      </c>
      <c r="R68" s="4">
        <f t="shared" si="28"/>
        <v>-6.5683927473202033E-3</v>
      </c>
      <c r="S68" s="23">
        <f t="shared" si="4"/>
        <v>6.5683927473202033E-3</v>
      </c>
    </row>
    <row r="69" spans="2:22">
      <c r="B69" s="88"/>
      <c r="C69" s="43">
        <v>8</v>
      </c>
      <c r="D69" s="3">
        <v>258043</v>
      </c>
      <c r="E69" s="10">
        <f t="shared" si="23"/>
        <v>-13275.444444444438</v>
      </c>
      <c r="F69" s="38">
        <f t="shared" si="29"/>
        <v>-4.892938433149073E-2</v>
      </c>
      <c r="G69" s="23">
        <f t="shared" si="0"/>
        <v>4.892938433149073E-2</v>
      </c>
      <c r="H69" s="6">
        <f t="shared" si="2"/>
        <v>4.8929384331490731</v>
      </c>
      <c r="I69" s="20">
        <f t="shared" si="1"/>
        <v>0</v>
      </c>
      <c r="J69" s="9">
        <v>8</v>
      </c>
      <c r="K69" s="10">
        <v>321351</v>
      </c>
      <c r="L69" s="10">
        <f t="shared" si="25"/>
        <v>-17860.888888888876</v>
      </c>
      <c r="M69" s="4">
        <f t="shared" si="26"/>
        <v>-5.2654076917508424E-2</v>
      </c>
      <c r="N69" s="23">
        <f t="shared" si="3"/>
        <v>5.2654076917508424E-2</v>
      </c>
      <c r="O69" s="9">
        <v>8</v>
      </c>
      <c r="P69" s="10">
        <v>409139</v>
      </c>
      <c r="Q69" s="10">
        <f t="shared" si="27"/>
        <v>30642.888888888876</v>
      </c>
      <c r="R69" s="4">
        <f t="shared" si="28"/>
        <v>8.0959587137986122E-2</v>
      </c>
      <c r="S69" s="23">
        <f t="shared" si="4"/>
        <v>8.0959587137986122E-2</v>
      </c>
    </row>
    <row r="70" spans="2:22">
      <c r="B70" s="90"/>
      <c r="C70" s="44">
        <v>9</v>
      </c>
      <c r="D70" s="25">
        <v>279386</v>
      </c>
      <c r="E70" s="25">
        <f t="shared" si="23"/>
        <v>8067.555555555562</v>
      </c>
      <c r="F70" s="39">
        <f t="shared" si="29"/>
        <v>2.9734637363393428E-2</v>
      </c>
      <c r="G70" s="27">
        <f t="shared" si="0"/>
        <v>2.9734637363393428E-2</v>
      </c>
      <c r="H70" s="28">
        <f t="shared" si="2"/>
        <v>2.9734637363393426</v>
      </c>
      <c r="I70" s="29">
        <f t="shared" si="1"/>
        <v>0</v>
      </c>
      <c r="J70" s="30">
        <v>9</v>
      </c>
      <c r="K70" s="25">
        <v>319975</v>
      </c>
      <c r="L70" s="25">
        <f t="shared" si="25"/>
        <v>-19236.888888888876</v>
      </c>
      <c r="M70" s="26">
        <f t="shared" si="26"/>
        <v>-5.6710538512964821E-2</v>
      </c>
      <c r="N70" s="27">
        <f t="shared" si="3"/>
        <v>5.6710538512964821E-2</v>
      </c>
      <c r="O70" s="30">
        <v>9</v>
      </c>
      <c r="P70" s="25">
        <v>410521</v>
      </c>
      <c r="Q70" s="25">
        <f t="shared" si="27"/>
        <v>32024.888888888876</v>
      </c>
      <c r="R70" s="26">
        <f t="shared" si="28"/>
        <v>8.4610879606865141E-2</v>
      </c>
      <c r="S70" s="27">
        <f t="shared" si="4"/>
        <v>8.4610879606865141E-2</v>
      </c>
    </row>
    <row r="71" spans="2:22" s="16" customFormat="1">
      <c r="B71" s="87" t="s">
        <v>27</v>
      </c>
      <c r="C71" s="18" t="s">
        <v>18</v>
      </c>
      <c r="D71" s="42">
        <f>SUM(D73:D102)</f>
        <v>8235765</v>
      </c>
      <c r="E71" s="37"/>
      <c r="F71" s="40"/>
      <c r="G71" s="33"/>
      <c r="H71" s="34"/>
      <c r="I71" s="35"/>
      <c r="J71" s="36" t="s">
        <v>18</v>
      </c>
      <c r="K71" s="45">
        <f>SUM(K73:K99)</f>
        <v>8605239</v>
      </c>
      <c r="L71" s="37"/>
      <c r="M71" s="41"/>
      <c r="N71" s="33"/>
      <c r="O71" s="36" t="s">
        <v>18</v>
      </c>
      <c r="P71" s="37">
        <f>SUM(P73:P99)</f>
        <v>8851080</v>
      </c>
      <c r="Q71" s="37"/>
      <c r="R71" s="41"/>
      <c r="S71" s="33"/>
      <c r="T71" s="14"/>
      <c r="U71" s="14"/>
      <c r="V71" s="14"/>
    </row>
    <row r="72" spans="2:22" s="16" customFormat="1">
      <c r="B72" s="88"/>
      <c r="C72" s="18" t="s">
        <v>19</v>
      </c>
      <c r="D72" s="19">
        <f>D71/30</f>
        <v>274525.5</v>
      </c>
      <c r="E72" s="19"/>
      <c r="F72" s="12"/>
      <c r="G72" s="23"/>
      <c r="H72" s="6"/>
      <c r="I72" s="20"/>
      <c r="J72" s="21" t="s">
        <v>19</v>
      </c>
      <c r="K72" s="19">
        <f>+K71/27</f>
        <v>318712.55555555556</v>
      </c>
      <c r="L72" s="19"/>
      <c r="M72" s="17"/>
      <c r="N72" s="23"/>
      <c r="O72" s="21" t="s">
        <v>19</v>
      </c>
      <c r="P72" s="19">
        <f>+P71/24</f>
        <v>368795</v>
      </c>
      <c r="Q72" s="19"/>
      <c r="R72" s="17"/>
      <c r="S72" s="23"/>
      <c r="T72" s="14"/>
      <c r="U72" s="14"/>
      <c r="V72" s="14"/>
    </row>
    <row r="73" spans="2:22">
      <c r="B73" s="88"/>
      <c r="C73" s="43">
        <v>1</v>
      </c>
      <c r="D73" s="3">
        <v>301108</v>
      </c>
      <c r="E73" s="10">
        <f t="shared" ref="E73:E102" si="30">+D73-D$72</f>
        <v>26582.5</v>
      </c>
      <c r="F73" s="38">
        <f t="shared" ref="F73:F102" si="31">+E73/D$72</f>
        <v>9.6830713358139767E-2</v>
      </c>
      <c r="G73" s="23">
        <f t="shared" si="0"/>
        <v>9.6830713358139767E-2</v>
      </c>
      <c r="H73" s="6">
        <f t="shared" si="2"/>
        <v>9.6830713358139775</v>
      </c>
      <c r="I73" s="20">
        <f t="shared" ref="I73:I136" si="32">IF(H73&gt;15,1,0)</f>
        <v>0</v>
      </c>
      <c r="J73" s="9">
        <v>1</v>
      </c>
      <c r="K73" s="46">
        <v>313578</v>
      </c>
      <c r="L73" s="10">
        <f t="shared" ref="L73:L99" si="33">+K73-K$72</f>
        <v>-5134.555555555562</v>
      </c>
      <c r="M73" s="4">
        <f t="shared" ref="M73:M99" si="34">+L73/K$72</f>
        <v>-1.6110302107820617E-2</v>
      </c>
      <c r="N73" s="23">
        <f t="shared" si="3"/>
        <v>1.6110302107820617E-2</v>
      </c>
      <c r="O73" s="9">
        <v>1</v>
      </c>
      <c r="P73" s="10">
        <v>324041</v>
      </c>
      <c r="Q73" s="10">
        <f t="shared" ref="Q73:Q96" si="35">+P73-P$72</f>
        <v>-44754</v>
      </c>
      <c r="R73" s="4">
        <f t="shared" ref="R73:R96" si="36">+Q73/P$72</f>
        <v>-0.12135197060697678</v>
      </c>
      <c r="S73" s="23">
        <f t="shared" si="4"/>
        <v>0.12135197060697678</v>
      </c>
      <c r="T73" s="3"/>
    </row>
    <row r="74" spans="2:22">
      <c r="B74" s="88"/>
      <c r="C74" s="43">
        <v>2</v>
      </c>
      <c r="D74" s="3">
        <v>238876</v>
      </c>
      <c r="E74" s="10">
        <f t="shared" si="30"/>
        <v>-35649.5</v>
      </c>
      <c r="F74" s="38">
        <f t="shared" si="31"/>
        <v>-0.12985861058444478</v>
      </c>
      <c r="G74" s="23">
        <f t="shared" si="0"/>
        <v>0.12985861058444478</v>
      </c>
      <c r="H74" s="6">
        <f t="shared" si="2"/>
        <v>12.985861058444478</v>
      </c>
      <c r="I74" s="20">
        <f t="shared" si="32"/>
        <v>0</v>
      </c>
      <c r="J74" s="9">
        <v>2</v>
      </c>
      <c r="K74" s="10">
        <v>301487</v>
      </c>
      <c r="L74" s="10">
        <f t="shared" si="33"/>
        <v>-17225.555555555562</v>
      </c>
      <c r="M74" s="4">
        <f t="shared" si="34"/>
        <v>-5.4047307692441801E-2</v>
      </c>
      <c r="N74" s="23">
        <f t="shared" si="3"/>
        <v>5.4047307692441801E-2</v>
      </c>
      <c r="O74" s="9">
        <v>2</v>
      </c>
      <c r="P74" s="10">
        <v>326085</v>
      </c>
      <c r="Q74" s="10">
        <f t="shared" si="35"/>
        <v>-42710</v>
      </c>
      <c r="R74" s="4">
        <f t="shared" si="36"/>
        <v>-0.11580959611708402</v>
      </c>
      <c r="S74" s="23">
        <f t="shared" si="4"/>
        <v>0.11580959611708402</v>
      </c>
      <c r="T74" s="3"/>
    </row>
    <row r="75" spans="2:22">
      <c r="B75" s="88"/>
      <c r="C75" s="43">
        <v>3</v>
      </c>
      <c r="D75" s="3">
        <v>257443</v>
      </c>
      <c r="E75" s="10">
        <f t="shared" si="30"/>
        <v>-17082.5</v>
      </c>
      <c r="F75" s="38">
        <f t="shared" si="31"/>
        <v>-6.2225549174848967E-2</v>
      </c>
      <c r="G75" s="23">
        <f t="shared" ref="G75:G138" si="37">ABS(F75)</f>
        <v>6.2225549174848967E-2</v>
      </c>
      <c r="H75" s="6">
        <f t="shared" si="2"/>
        <v>6.2225549174848966</v>
      </c>
      <c r="I75" s="20">
        <f t="shared" si="32"/>
        <v>0</v>
      </c>
      <c r="J75" s="9">
        <v>3</v>
      </c>
      <c r="K75" s="10">
        <v>313088</v>
      </c>
      <c r="L75" s="10">
        <f t="shared" si="33"/>
        <v>-5624.555555555562</v>
      </c>
      <c r="M75" s="4">
        <f t="shared" si="34"/>
        <v>-1.7647737616584523E-2</v>
      </c>
      <c r="N75" s="23">
        <f t="shared" si="3"/>
        <v>1.7647737616584523E-2</v>
      </c>
      <c r="O75" s="9">
        <v>3</v>
      </c>
      <c r="P75" s="10">
        <v>388687</v>
      </c>
      <c r="Q75" s="10">
        <f t="shared" si="35"/>
        <v>19892</v>
      </c>
      <c r="R75" s="4">
        <f t="shared" si="36"/>
        <v>5.3937824536666713E-2</v>
      </c>
      <c r="S75" s="23">
        <f t="shared" si="4"/>
        <v>5.3937824536666713E-2</v>
      </c>
      <c r="T75" s="3"/>
    </row>
    <row r="76" spans="2:22">
      <c r="B76" s="88"/>
      <c r="C76" s="43">
        <v>4</v>
      </c>
      <c r="D76" s="3">
        <v>254905</v>
      </c>
      <c r="E76" s="10">
        <f t="shared" si="30"/>
        <v>-19620.5</v>
      </c>
      <c r="F76" s="38">
        <f t="shared" si="31"/>
        <v>-7.1470591985079712E-2</v>
      </c>
      <c r="G76" s="23">
        <f t="shared" si="37"/>
        <v>7.1470591985079712E-2</v>
      </c>
      <c r="H76" s="6">
        <f t="shared" ref="H76:H138" si="38">G76*100</f>
        <v>7.1470591985079714</v>
      </c>
      <c r="I76" s="20">
        <f t="shared" si="32"/>
        <v>0</v>
      </c>
      <c r="J76" s="9">
        <v>4</v>
      </c>
      <c r="K76" s="10">
        <v>288107</v>
      </c>
      <c r="L76" s="10">
        <f t="shared" si="33"/>
        <v>-30605.555555555562</v>
      </c>
      <c r="M76" s="4">
        <f t="shared" si="34"/>
        <v>-9.6028709952158231E-2</v>
      </c>
      <c r="N76" s="23">
        <f t="shared" ref="N76:N137" si="39">ABS(M76)</f>
        <v>9.6028709952158231E-2</v>
      </c>
      <c r="O76" s="9">
        <v>4</v>
      </c>
      <c r="P76" s="10">
        <v>385741</v>
      </c>
      <c r="Q76" s="10">
        <f t="shared" si="35"/>
        <v>16946</v>
      </c>
      <c r="R76" s="4">
        <f t="shared" si="36"/>
        <v>4.5949646822760613E-2</v>
      </c>
      <c r="S76" s="23">
        <f t="shared" ref="S76:S137" si="40">ABS(R76)</f>
        <v>4.5949646822760613E-2</v>
      </c>
      <c r="T76" s="3"/>
    </row>
    <row r="77" spans="2:22">
      <c r="B77" s="88"/>
      <c r="C77" s="43">
        <v>5</v>
      </c>
      <c r="D77" s="3">
        <v>259286</v>
      </c>
      <c r="E77" s="10">
        <f t="shared" si="30"/>
        <v>-15239.5</v>
      </c>
      <c r="F77" s="38">
        <f t="shared" si="31"/>
        <v>-5.5512147323290552E-2</v>
      </c>
      <c r="G77" s="23">
        <f t="shared" si="37"/>
        <v>5.5512147323290552E-2</v>
      </c>
      <c r="H77" s="6">
        <f t="shared" si="38"/>
        <v>5.551214732329055</v>
      </c>
      <c r="I77" s="20">
        <f t="shared" si="32"/>
        <v>0</v>
      </c>
      <c r="J77" s="9">
        <v>5</v>
      </c>
      <c r="K77" s="10">
        <v>316751</v>
      </c>
      <c r="L77" s="10">
        <f t="shared" si="33"/>
        <v>-1961.555555555562</v>
      </c>
      <c r="M77" s="4">
        <f t="shared" si="34"/>
        <v>-6.1546227827025107E-3</v>
      </c>
      <c r="N77" s="23">
        <f t="shared" si="39"/>
        <v>6.1546227827025107E-3</v>
      </c>
      <c r="O77" s="9">
        <v>5</v>
      </c>
      <c r="P77" s="10">
        <v>388213</v>
      </c>
      <c r="Q77" s="10">
        <f t="shared" si="35"/>
        <v>19418</v>
      </c>
      <c r="R77" s="4">
        <f t="shared" si="36"/>
        <v>5.2652557653981212E-2</v>
      </c>
      <c r="S77" s="23">
        <f t="shared" si="40"/>
        <v>5.2652557653981212E-2</v>
      </c>
      <c r="T77" s="3"/>
    </row>
    <row r="78" spans="2:22">
      <c r="B78" s="88"/>
      <c r="C78" s="43">
        <v>6</v>
      </c>
      <c r="D78" s="3">
        <v>280104</v>
      </c>
      <c r="E78" s="10">
        <f t="shared" si="30"/>
        <v>5578.5</v>
      </c>
      <c r="F78" s="38">
        <f t="shared" si="31"/>
        <v>2.0320516673314502E-2</v>
      </c>
      <c r="G78" s="23">
        <f t="shared" si="37"/>
        <v>2.0320516673314502E-2</v>
      </c>
      <c r="H78" s="6">
        <f t="shared" si="38"/>
        <v>2.0320516673314502</v>
      </c>
      <c r="I78" s="20">
        <f t="shared" si="32"/>
        <v>0</v>
      </c>
      <c r="J78" s="9">
        <v>6</v>
      </c>
      <c r="K78" s="10">
        <v>327282</v>
      </c>
      <c r="L78" s="10">
        <f t="shared" si="33"/>
        <v>8569.444444444438</v>
      </c>
      <c r="M78" s="4">
        <f t="shared" si="34"/>
        <v>2.6887690161772358E-2</v>
      </c>
      <c r="N78" s="23">
        <f t="shared" si="39"/>
        <v>2.6887690161772358E-2</v>
      </c>
      <c r="O78" s="9">
        <v>6</v>
      </c>
      <c r="P78" s="10">
        <v>385439</v>
      </c>
      <c r="Q78" s="10">
        <f t="shared" si="35"/>
        <v>16644</v>
      </c>
      <c r="R78" s="4">
        <f t="shared" si="36"/>
        <v>4.5130763703412465E-2</v>
      </c>
      <c r="S78" s="23">
        <f t="shared" si="40"/>
        <v>4.5130763703412465E-2</v>
      </c>
      <c r="T78" s="3"/>
    </row>
    <row r="79" spans="2:22">
      <c r="B79" s="88"/>
      <c r="C79" s="43">
        <v>7</v>
      </c>
      <c r="D79" s="3">
        <v>276263</v>
      </c>
      <c r="E79" s="10">
        <f t="shared" si="30"/>
        <v>1737.5</v>
      </c>
      <c r="F79" s="38">
        <f t="shared" si="31"/>
        <v>6.329102396680818E-3</v>
      </c>
      <c r="G79" s="23">
        <f t="shared" si="37"/>
        <v>6.329102396680818E-3</v>
      </c>
      <c r="H79" s="6">
        <f t="shared" si="38"/>
        <v>0.6329102396680818</v>
      </c>
      <c r="I79" s="20">
        <f t="shared" si="32"/>
        <v>0</v>
      </c>
      <c r="J79" s="9">
        <v>7</v>
      </c>
      <c r="K79" s="10">
        <v>352640</v>
      </c>
      <c r="L79" s="10">
        <f t="shared" si="33"/>
        <v>33927.444444444438</v>
      </c>
      <c r="M79" s="4">
        <f t="shared" si="34"/>
        <v>0.1064515465520481</v>
      </c>
      <c r="N79" s="23">
        <f t="shared" si="39"/>
        <v>0.1064515465520481</v>
      </c>
      <c r="O79" s="9">
        <v>7</v>
      </c>
      <c r="P79" s="10">
        <v>320690</v>
      </c>
      <c r="Q79" s="10">
        <f t="shared" si="35"/>
        <v>-48105</v>
      </c>
      <c r="R79" s="4">
        <f t="shared" si="36"/>
        <v>-0.13043831939153189</v>
      </c>
      <c r="S79" s="23">
        <f t="shared" si="40"/>
        <v>0.13043831939153189</v>
      </c>
      <c r="T79" s="3"/>
    </row>
    <row r="80" spans="2:22">
      <c r="B80" s="88"/>
      <c r="C80" s="43">
        <v>8</v>
      </c>
      <c r="D80" s="3">
        <v>307434</v>
      </c>
      <c r="E80" s="10">
        <f t="shared" si="30"/>
        <v>32908.5</v>
      </c>
      <c r="F80" s="38">
        <f t="shared" si="31"/>
        <v>0.11987411005535005</v>
      </c>
      <c r="G80" s="23">
        <f t="shared" si="37"/>
        <v>0.11987411005535005</v>
      </c>
      <c r="H80" s="6">
        <f t="shared" si="38"/>
        <v>11.987411005535005</v>
      </c>
      <c r="I80" s="20">
        <f t="shared" si="32"/>
        <v>0</v>
      </c>
      <c r="J80" s="9">
        <v>8</v>
      </c>
      <c r="K80" s="10">
        <v>318731</v>
      </c>
      <c r="L80" s="10">
        <f t="shared" si="33"/>
        <v>18.444444444437977</v>
      </c>
      <c r="M80" s="4">
        <f t="shared" si="34"/>
        <v>5.7871722098575692E-5</v>
      </c>
      <c r="N80" s="23">
        <f t="shared" si="39"/>
        <v>5.7871722098575692E-5</v>
      </c>
      <c r="O80" s="9">
        <v>8</v>
      </c>
      <c r="P80" s="10">
        <v>319692</v>
      </c>
      <c r="Q80" s="10">
        <f t="shared" si="35"/>
        <v>-49103</v>
      </c>
      <c r="R80" s="4">
        <f t="shared" si="36"/>
        <v>-0.13314442983229166</v>
      </c>
      <c r="S80" s="23">
        <f t="shared" si="40"/>
        <v>0.13314442983229166</v>
      </c>
      <c r="T80" s="3"/>
    </row>
    <row r="81" spans="2:20">
      <c r="B81" s="88"/>
      <c r="C81" s="43">
        <v>9</v>
      </c>
      <c r="D81" s="3">
        <v>248227</v>
      </c>
      <c r="E81" s="10">
        <f t="shared" si="30"/>
        <v>-26298.5</v>
      </c>
      <c r="F81" s="38">
        <f t="shared" si="31"/>
        <v>-9.5796201081502441E-2</v>
      </c>
      <c r="G81" s="23">
        <f t="shared" si="37"/>
        <v>9.5796201081502441E-2</v>
      </c>
      <c r="H81" s="6">
        <f t="shared" si="38"/>
        <v>9.5796201081502446</v>
      </c>
      <c r="I81" s="20">
        <f t="shared" si="32"/>
        <v>0</v>
      </c>
      <c r="J81" s="9">
        <v>9</v>
      </c>
      <c r="K81" s="10">
        <v>358714</v>
      </c>
      <c r="L81" s="10">
        <f t="shared" si="33"/>
        <v>40001.444444444438</v>
      </c>
      <c r="M81" s="4">
        <f t="shared" si="34"/>
        <v>0.12550947161374598</v>
      </c>
      <c r="N81" s="23">
        <f t="shared" si="39"/>
        <v>0.12550947161374598</v>
      </c>
      <c r="O81" s="9">
        <v>9</v>
      </c>
      <c r="P81" s="10">
        <v>372845</v>
      </c>
      <c r="Q81" s="10">
        <f t="shared" si="35"/>
        <v>4050</v>
      </c>
      <c r="R81" s="4">
        <f t="shared" si="36"/>
        <v>1.0981710706490056E-2</v>
      </c>
      <c r="S81" s="23">
        <f t="shared" si="40"/>
        <v>1.0981710706490056E-2</v>
      </c>
      <c r="T81" s="3"/>
    </row>
    <row r="82" spans="2:20">
      <c r="B82" s="88"/>
      <c r="C82" s="43">
        <v>10</v>
      </c>
      <c r="D82" s="3">
        <v>281626</v>
      </c>
      <c r="E82" s="10">
        <f t="shared" si="30"/>
        <v>7100.5</v>
      </c>
      <c r="F82" s="38">
        <f t="shared" si="31"/>
        <v>2.5864628240363827E-2</v>
      </c>
      <c r="G82" s="23">
        <f t="shared" si="37"/>
        <v>2.5864628240363827E-2</v>
      </c>
      <c r="H82" s="6">
        <f t="shared" si="38"/>
        <v>2.5864628240363827</v>
      </c>
      <c r="I82" s="20">
        <f t="shared" si="32"/>
        <v>0</v>
      </c>
      <c r="J82" s="9">
        <v>10</v>
      </c>
      <c r="K82" s="10">
        <v>323672</v>
      </c>
      <c r="L82" s="10">
        <f t="shared" si="33"/>
        <v>4959.444444444438</v>
      </c>
      <c r="M82" s="4">
        <f t="shared" si="34"/>
        <v>1.5560869372715834E-2</v>
      </c>
      <c r="N82" s="23">
        <f t="shared" si="39"/>
        <v>1.5560869372715834E-2</v>
      </c>
      <c r="O82" s="9">
        <v>10</v>
      </c>
      <c r="P82" s="10">
        <v>322427</v>
      </c>
      <c r="Q82" s="10">
        <f t="shared" si="35"/>
        <v>-46368</v>
      </c>
      <c r="R82" s="4">
        <f t="shared" si="36"/>
        <v>-0.12572838568852615</v>
      </c>
      <c r="S82" s="23">
        <f t="shared" si="40"/>
        <v>0.12572838568852615</v>
      </c>
      <c r="T82" s="3"/>
    </row>
    <row r="83" spans="2:20" s="5" customFormat="1">
      <c r="B83" s="88"/>
      <c r="C83" s="43">
        <v>11</v>
      </c>
      <c r="D83" s="3">
        <v>271391</v>
      </c>
      <c r="E83" s="10">
        <f t="shared" si="30"/>
        <v>-3134.5</v>
      </c>
      <c r="F83" s="38">
        <f t="shared" si="31"/>
        <v>-1.1417882856055266E-2</v>
      </c>
      <c r="G83" s="23">
        <f t="shared" si="37"/>
        <v>1.1417882856055266E-2</v>
      </c>
      <c r="H83" s="6">
        <f t="shared" si="38"/>
        <v>1.1417882856055266</v>
      </c>
      <c r="I83" s="20">
        <f t="shared" si="32"/>
        <v>0</v>
      </c>
      <c r="J83" s="9">
        <v>11</v>
      </c>
      <c r="K83" s="10">
        <v>318376</v>
      </c>
      <c r="L83" s="10">
        <f t="shared" si="33"/>
        <v>-336.55555555556202</v>
      </c>
      <c r="M83" s="4">
        <f t="shared" si="34"/>
        <v>-1.0559846158834374E-3</v>
      </c>
      <c r="N83" s="23">
        <f t="shared" si="39"/>
        <v>1.0559846158834374E-3</v>
      </c>
      <c r="O83" s="9">
        <v>11</v>
      </c>
      <c r="P83" s="10">
        <v>384277</v>
      </c>
      <c r="Q83" s="10">
        <f t="shared" si="35"/>
        <v>15482</v>
      </c>
      <c r="R83" s="4">
        <f t="shared" si="36"/>
        <v>4.197996176737754E-2</v>
      </c>
      <c r="S83" s="23">
        <f t="shared" si="40"/>
        <v>4.197996176737754E-2</v>
      </c>
      <c r="T83" s="3"/>
    </row>
    <row r="84" spans="2:20" s="5" customFormat="1">
      <c r="B84" s="88"/>
      <c r="C84" s="43">
        <v>12</v>
      </c>
      <c r="D84" s="3">
        <v>288538</v>
      </c>
      <c r="E84" s="10">
        <f t="shared" si="30"/>
        <v>14012.5</v>
      </c>
      <c r="F84" s="38">
        <f t="shared" si="31"/>
        <v>5.1042617170353938E-2</v>
      </c>
      <c r="G84" s="23">
        <f t="shared" si="37"/>
        <v>5.1042617170353938E-2</v>
      </c>
      <c r="H84" s="6">
        <f t="shared" si="38"/>
        <v>5.1042617170353939</v>
      </c>
      <c r="I84" s="20">
        <f t="shared" si="32"/>
        <v>0</v>
      </c>
      <c r="J84" s="9">
        <v>12</v>
      </c>
      <c r="K84" s="10">
        <v>323285</v>
      </c>
      <c r="L84" s="10">
        <f t="shared" si="33"/>
        <v>4572.444444444438</v>
      </c>
      <c r="M84" s="4">
        <f t="shared" si="34"/>
        <v>1.4346609083141075E-2</v>
      </c>
      <c r="N84" s="23">
        <f t="shared" si="39"/>
        <v>1.4346609083141075E-2</v>
      </c>
      <c r="O84" s="9">
        <v>12</v>
      </c>
      <c r="P84" s="10">
        <v>361540</v>
      </c>
      <c r="Q84" s="10">
        <f t="shared" si="35"/>
        <v>-7255</v>
      </c>
      <c r="R84" s="4">
        <f t="shared" si="36"/>
        <v>-1.9672175598909963E-2</v>
      </c>
      <c r="S84" s="23">
        <f t="shared" si="40"/>
        <v>1.9672175598909963E-2</v>
      </c>
      <c r="T84" s="3"/>
    </row>
    <row r="85" spans="2:20" s="5" customFormat="1">
      <c r="B85" s="88"/>
      <c r="C85" s="43">
        <v>13</v>
      </c>
      <c r="D85" s="3">
        <v>294475</v>
      </c>
      <c r="E85" s="10">
        <f t="shared" si="30"/>
        <v>19949.5</v>
      </c>
      <c r="F85" s="38">
        <f t="shared" si="31"/>
        <v>7.2669023460479987E-2</v>
      </c>
      <c r="G85" s="23">
        <f t="shared" si="37"/>
        <v>7.2669023460479987E-2</v>
      </c>
      <c r="H85" s="6">
        <f t="shared" si="38"/>
        <v>7.2669023460479991</v>
      </c>
      <c r="I85" s="20">
        <f t="shared" si="32"/>
        <v>0</v>
      </c>
      <c r="J85" s="9">
        <v>13</v>
      </c>
      <c r="K85" s="10">
        <v>298889</v>
      </c>
      <c r="L85" s="10">
        <f t="shared" si="33"/>
        <v>-19823.555555555562</v>
      </c>
      <c r="M85" s="4">
        <f t="shared" si="34"/>
        <v>-6.2198853512377771E-2</v>
      </c>
      <c r="N85" s="23">
        <f t="shared" si="39"/>
        <v>6.2198853512377771E-2</v>
      </c>
      <c r="O85" s="9">
        <v>13</v>
      </c>
      <c r="P85" s="10">
        <v>383428</v>
      </c>
      <c r="Q85" s="10">
        <f t="shared" si="35"/>
        <v>14633</v>
      </c>
      <c r="R85" s="4">
        <f t="shared" si="36"/>
        <v>3.967786981927629E-2</v>
      </c>
      <c r="S85" s="23">
        <f t="shared" si="40"/>
        <v>3.967786981927629E-2</v>
      </c>
      <c r="T85" s="3"/>
    </row>
    <row r="86" spans="2:20" s="5" customFormat="1">
      <c r="B86" s="88"/>
      <c r="C86" s="43">
        <v>14</v>
      </c>
      <c r="D86" s="3">
        <v>264930</v>
      </c>
      <c r="E86" s="10">
        <f t="shared" si="30"/>
        <v>-9595.5</v>
      </c>
      <c r="F86" s="38">
        <f t="shared" si="31"/>
        <v>-3.495303714955441E-2</v>
      </c>
      <c r="G86" s="23">
        <f t="shared" si="37"/>
        <v>3.495303714955441E-2</v>
      </c>
      <c r="H86" s="6">
        <f t="shared" si="38"/>
        <v>3.4953037149554409</v>
      </c>
      <c r="I86" s="20">
        <f t="shared" si="32"/>
        <v>0</v>
      </c>
      <c r="J86" s="9">
        <v>14</v>
      </c>
      <c r="K86" s="10">
        <v>331435</v>
      </c>
      <c r="L86" s="10">
        <f t="shared" si="33"/>
        <v>12722.444444444438</v>
      </c>
      <c r="M86" s="4">
        <f t="shared" si="34"/>
        <v>3.9918240504418279E-2</v>
      </c>
      <c r="N86" s="23">
        <f t="shared" si="39"/>
        <v>3.9918240504418279E-2</v>
      </c>
      <c r="O86" s="9">
        <v>14</v>
      </c>
      <c r="P86" s="10">
        <v>383189</v>
      </c>
      <c r="Q86" s="10">
        <f t="shared" si="35"/>
        <v>14394</v>
      </c>
      <c r="R86" s="4">
        <f t="shared" si="36"/>
        <v>3.9029813310917989E-2</v>
      </c>
      <c r="S86" s="23">
        <f t="shared" si="40"/>
        <v>3.9029813310917989E-2</v>
      </c>
      <c r="T86" s="3"/>
    </row>
    <row r="87" spans="2:20" s="5" customFormat="1">
      <c r="B87" s="88"/>
      <c r="C87" s="43">
        <v>15</v>
      </c>
      <c r="D87" s="3">
        <v>296727</v>
      </c>
      <c r="E87" s="10">
        <f t="shared" si="30"/>
        <v>22201.5</v>
      </c>
      <c r="F87" s="38">
        <f t="shared" si="31"/>
        <v>8.0872268696350613E-2</v>
      </c>
      <c r="G87" s="23">
        <f t="shared" si="37"/>
        <v>8.0872268696350613E-2</v>
      </c>
      <c r="H87" s="6">
        <f t="shared" si="38"/>
        <v>8.087226869635062</v>
      </c>
      <c r="I87" s="20">
        <f t="shared" si="32"/>
        <v>0</v>
      </c>
      <c r="J87" s="9">
        <v>15</v>
      </c>
      <c r="K87" s="10">
        <v>298922</v>
      </c>
      <c r="L87" s="10">
        <f t="shared" si="33"/>
        <v>-19790.555555555562</v>
      </c>
      <c r="M87" s="4">
        <f t="shared" si="34"/>
        <v>-6.2095311937297754E-2</v>
      </c>
      <c r="N87" s="23">
        <f t="shared" si="39"/>
        <v>6.2095311937297754E-2</v>
      </c>
      <c r="O87" s="9">
        <v>15</v>
      </c>
      <c r="P87" s="10">
        <v>386314</v>
      </c>
      <c r="Q87" s="10">
        <f t="shared" si="35"/>
        <v>17519</v>
      </c>
      <c r="R87" s="4">
        <f t="shared" si="36"/>
        <v>4.7503355522715875E-2</v>
      </c>
      <c r="S87" s="23">
        <f t="shared" si="40"/>
        <v>4.7503355522715875E-2</v>
      </c>
      <c r="T87" s="3"/>
    </row>
    <row r="88" spans="2:20" s="5" customFormat="1">
      <c r="B88" s="88"/>
      <c r="C88" s="43">
        <v>16</v>
      </c>
      <c r="D88" s="3">
        <v>247220</v>
      </c>
      <c r="E88" s="10">
        <f t="shared" si="30"/>
        <v>-27305.5</v>
      </c>
      <c r="F88" s="38">
        <f t="shared" si="31"/>
        <v>-9.946434848493127E-2</v>
      </c>
      <c r="G88" s="23">
        <f t="shared" si="37"/>
        <v>9.946434848493127E-2</v>
      </c>
      <c r="H88" s="6">
        <f t="shared" si="38"/>
        <v>9.9464348484931264</v>
      </c>
      <c r="I88" s="20">
        <f t="shared" si="32"/>
        <v>0</v>
      </c>
      <c r="J88" s="9">
        <v>16</v>
      </c>
      <c r="K88" s="10">
        <v>289067</v>
      </c>
      <c r="L88" s="10">
        <f t="shared" si="33"/>
        <v>-29645.555555555562</v>
      </c>
      <c r="M88" s="4">
        <f t="shared" si="34"/>
        <v>-9.301659140437589E-2</v>
      </c>
      <c r="N88" s="23">
        <f t="shared" si="39"/>
        <v>9.301659140437589E-2</v>
      </c>
      <c r="O88" s="9">
        <v>16</v>
      </c>
      <c r="P88" s="10">
        <v>362616</v>
      </c>
      <c r="Q88" s="10">
        <f t="shared" si="35"/>
        <v>-6179</v>
      </c>
      <c r="R88" s="4">
        <f t="shared" si="36"/>
        <v>-1.6754565544543718E-2</v>
      </c>
      <c r="S88" s="23">
        <f t="shared" si="40"/>
        <v>1.6754565544543718E-2</v>
      </c>
      <c r="T88" s="3"/>
    </row>
    <row r="89" spans="2:20" s="5" customFormat="1">
      <c r="B89" s="88"/>
      <c r="C89" s="43">
        <v>17</v>
      </c>
      <c r="D89" s="3">
        <v>240023</v>
      </c>
      <c r="E89" s="10">
        <f t="shared" si="30"/>
        <v>-34502.5</v>
      </c>
      <c r="F89" s="38">
        <f t="shared" si="31"/>
        <v>-0.12568049234042011</v>
      </c>
      <c r="G89" s="23">
        <f t="shared" si="37"/>
        <v>0.12568049234042011</v>
      </c>
      <c r="H89" s="6">
        <f t="shared" si="38"/>
        <v>12.568049234042011</v>
      </c>
      <c r="I89" s="20">
        <f t="shared" si="32"/>
        <v>0</v>
      </c>
      <c r="J89" s="9">
        <v>17</v>
      </c>
      <c r="K89" s="10">
        <v>335079</v>
      </c>
      <c r="L89" s="10">
        <f t="shared" si="33"/>
        <v>16366.444444444438</v>
      </c>
      <c r="M89" s="4">
        <f t="shared" si="34"/>
        <v>5.1351740492042094E-2</v>
      </c>
      <c r="N89" s="23">
        <f t="shared" si="39"/>
        <v>5.1351740492042094E-2</v>
      </c>
      <c r="O89" s="9">
        <v>17</v>
      </c>
      <c r="P89" s="10">
        <v>363026</v>
      </c>
      <c r="Q89" s="10">
        <f t="shared" si="35"/>
        <v>-5769</v>
      </c>
      <c r="R89" s="4">
        <f t="shared" si="36"/>
        <v>-1.5642836806355833E-2</v>
      </c>
      <c r="S89" s="23">
        <f t="shared" si="40"/>
        <v>1.5642836806355833E-2</v>
      </c>
      <c r="T89" s="3"/>
    </row>
    <row r="90" spans="2:20" s="5" customFormat="1">
      <c r="B90" s="88"/>
      <c r="C90" s="43">
        <v>18</v>
      </c>
      <c r="D90" s="3">
        <v>292268</v>
      </c>
      <c r="E90" s="10">
        <f t="shared" si="30"/>
        <v>17742.5</v>
      </c>
      <c r="F90" s="38">
        <f t="shared" si="31"/>
        <v>6.4629697423372323E-2</v>
      </c>
      <c r="G90" s="23">
        <f t="shared" si="37"/>
        <v>6.4629697423372323E-2</v>
      </c>
      <c r="H90" s="6">
        <f t="shared" si="38"/>
        <v>6.4629697423372328</v>
      </c>
      <c r="I90" s="20">
        <f t="shared" si="32"/>
        <v>0</v>
      </c>
      <c r="J90" s="9">
        <v>18</v>
      </c>
      <c r="K90" s="10">
        <v>360478</v>
      </c>
      <c r="L90" s="10">
        <f t="shared" si="33"/>
        <v>41765.444444444438</v>
      </c>
      <c r="M90" s="4">
        <f t="shared" si="34"/>
        <v>0.13104423944529603</v>
      </c>
      <c r="N90" s="23">
        <f t="shared" si="39"/>
        <v>0.13104423944529603</v>
      </c>
      <c r="O90" s="9">
        <v>18</v>
      </c>
      <c r="P90" s="10">
        <v>364809</v>
      </c>
      <c r="Q90" s="10">
        <f t="shared" si="35"/>
        <v>-3986</v>
      </c>
      <c r="R90" s="4">
        <f t="shared" si="36"/>
        <v>-1.0808172561992435E-2</v>
      </c>
      <c r="S90" s="23">
        <f t="shared" si="40"/>
        <v>1.0808172561992435E-2</v>
      </c>
      <c r="T90" s="3"/>
    </row>
    <row r="91" spans="2:20" s="5" customFormat="1">
      <c r="B91" s="88"/>
      <c r="C91" s="43">
        <v>19</v>
      </c>
      <c r="D91" s="3">
        <v>274953</v>
      </c>
      <c r="E91" s="10">
        <f t="shared" si="30"/>
        <v>427.5</v>
      </c>
      <c r="F91" s="38">
        <f t="shared" si="31"/>
        <v>1.5572323882480862E-3</v>
      </c>
      <c r="G91" s="23">
        <f t="shared" si="37"/>
        <v>1.5572323882480862E-3</v>
      </c>
      <c r="H91" s="6">
        <f t="shared" si="38"/>
        <v>0.15572323882480862</v>
      </c>
      <c r="I91" s="20">
        <f t="shared" si="32"/>
        <v>0</v>
      </c>
      <c r="J91" s="9">
        <v>19</v>
      </c>
      <c r="K91" s="10">
        <v>351767</v>
      </c>
      <c r="L91" s="10">
        <f t="shared" si="33"/>
        <v>33054.444444444438</v>
      </c>
      <c r="M91" s="4">
        <f t="shared" si="34"/>
        <v>0.10371240124765853</v>
      </c>
      <c r="N91" s="23">
        <f t="shared" si="39"/>
        <v>0.10371240124765853</v>
      </c>
      <c r="O91" s="9">
        <v>19</v>
      </c>
      <c r="P91" s="10">
        <v>363229</v>
      </c>
      <c r="Q91" s="10">
        <f t="shared" si="35"/>
        <v>-5566</v>
      </c>
      <c r="R91" s="4">
        <f t="shared" si="36"/>
        <v>-1.5092395504277444E-2</v>
      </c>
      <c r="S91" s="23">
        <f t="shared" si="40"/>
        <v>1.5092395504277444E-2</v>
      </c>
      <c r="T91" s="3"/>
    </row>
    <row r="92" spans="2:20" s="5" customFormat="1">
      <c r="B92" s="88"/>
      <c r="C92" s="43">
        <v>20</v>
      </c>
      <c r="D92" s="3">
        <v>310317</v>
      </c>
      <c r="E92" s="10">
        <f t="shared" si="30"/>
        <v>35791.5</v>
      </c>
      <c r="F92" s="38">
        <f t="shared" si="31"/>
        <v>0.13037586672276347</v>
      </c>
      <c r="G92" s="23">
        <f t="shared" si="37"/>
        <v>0.13037586672276347</v>
      </c>
      <c r="H92" s="6">
        <f t="shared" si="38"/>
        <v>13.037586672276348</v>
      </c>
      <c r="I92" s="20">
        <f t="shared" si="32"/>
        <v>0</v>
      </c>
      <c r="J92" s="9">
        <v>20</v>
      </c>
      <c r="K92" s="10">
        <v>291920</v>
      </c>
      <c r="L92" s="10">
        <f t="shared" si="33"/>
        <v>-26792.555555555562</v>
      </c>
      <c r="M92" s="4">
        <f t="shared" si="34"/>
        <v>-8.4064951595185233E-2</v>
      </c>
      <c r="N92" s="23">
        <f t="shared" si="39"/>
        <v>8.4064951595185233E-2</v>
      </c>
      <c r="O92" s="9">
        <v>20</v>
      </c>
      <c r="P92" s="10">
        <v>364309</v>
      </c>
      <c r="Q92" s="10">
        <f t="shared" si="35"/>
        <v>-4486</v>
      </c>
      <c r="R92" s="4">
        <f t="shared" si="36"/>
        <v>-1.2163939315880097E-2</v>
      </c>
      <c r="S92" s="23">
        <f t="shared" si="40"/>
        <v>1.2163939315880097E-2</v>
      </c>
      <c r="T92" s="3"/>
    </row>
    <row r="93" spans="2:20" s="5" customFormat="1">
      <c r="B93" s="88"/>
      <c r="C93" s="43">
        <v>21</v>
      </c>
      <c r="D93" s="3">
        <v>268830</v>
      </c>
      <c r="E93" s="10">
        <f t="shared" si="30"/>
        <v>-5695.5</v>
      </c>
      <c r="F93" s="38">
        <f t="shared" si="31"/>
        <v>-2.0746706590098189E-2</v>
      </c>
      <c r="G93" s="23">
        <f t="shared" si="37"/>
        <v>2.0746706590098189E-2</v>
      </c>
      <c r="H93" s="6">
        <f t="shared" si="38"/>
        <v>2.074670659009819</v>
      </c>
      <c r="I93" s="20">
        <f t="shared" si="32"/>
        <v>0</v>
      </c>
      <c r="J93" s="9">
        <v>21</v>
      </c>
      <c r="K93" s="10">
        <v>311250</v>
      </c>
      <c r="L93" s="10">
        <f t="shared" si="33"/>
        <v>-7462.555555555562</v>
      </c>
      <c r="M93" s="4">
        <f t="shared" si="34"/>
        <v>-2.3414689586192802E-2</v>
      </c>
      <c r="N93" s="23">
        <f t="shared" si="39"/>
        <v>2.3414689586192802E-2</v>
      </c>
      <c r="O93" s="9">
        <v>21</v>
      </c>
      <c r="P93" s="10">
        <v>414711</v>
      </c>
      <c r="Q93" s="10">
        <f t="shared" si="35"/>
        <v>45916</v>
      </c>
      <c r="R93" s="4">
        <f t="shared" si="36"/>
        <v>0.1245027725430117</v>
      </c>
      <c r="S93" s="23">
        <f t="shared" si="40"/>
        <v>0.1245027725430117</v>
      </c>
      <c r="T93" s="3"/>
    </row>
    <row r="94" spans="2:20" s="5" customFormat="1">
      <c r="B94" s="88"/>
      <c r="C94" s="43">
        <v>22</v>
      </c>
      <c r="D94" s="3">
        <v>302078</v>
      </c>
      <c r="E94" s="10">
        <f t="shared" si="30"/>
        <v>27552.5</v>
      </c>
      <c r="F94" s="38">
        <f t="shared" si="31"/>
        <v>0.10036408275369683</v>
      </c>
      <c r="G94" s="23">
        <f t="shared" si="37"/>
        <v>0.10036408275369683</v>
      </c>
      <c r="H94" s="6">
        <f t="shared" si="38"/>
        <v>10.036408275369684</v>
      </c>
      <c r="I94" s="20">
        <f t="shared" si="32"/>
        <v>0</v>
      </c>
      <c r="J94" s="9">
        <v>22</v>
      </c>
      <c r="K94" s="10">
        <v>319740</v>
      </c>
      <c r="L94" s="10">
        <f t="shared" si="33"/>
        <v>1027.444444444438</v>
      </c>
      <c r="M94" s="4">
        <f t="shared" si="34"/>
        <v>3.2237338207573114E-3</v>
      </c>
      <c r="N94" s="23">
        <f t="shared" si="39"/>
        <v>3.2237338207573114E-3</v>
      </c>
      <c r="O94" s="9">
        <v>22</v>
      </c>
      <c r="P94" s="10">
        <v>395504</v>
      </c>
      <c r="Q94" s="10">
        <f t="shared" si="35"/>
        <v>26709</v>
      </c>
      <c r="R94" s="4">
        <f t="shared" si="36"/>
        <v>7.2422348459171088E-2</v>
      </c>
      <c r="S94" s="23">
        <f t="shared" si="40"/>
        <v>7.2422348459171088E-2</v>
      </c>
      <c r="T94" s="3"/>
    </row>
    <row r="95" spans="2:20" s="5" customFormat="1">
      <c r="B95" s="88"/>
      <c r="C95" s="43">
        <v>23</v>
      </c>
      <c r="D95" s="3">
        <v>301834</v>
      </c>
      <c r="E95" s="10">
        <f t="shared" si="30"/>
        <v>27308.5</v>
      </c>
      <c r="F95" s="38">
        <f t="shared" si="31"/>
        <v>9.9475276431515464E-2</v>
      </c>
      <c r="G95" s="23">
        <f t="shared" si="37"/>
        <v>9.9475276431515464E-2</v>
      </c>
      <c r="H95" s="6">
        <f t="shared" si="38"/>
        <v>9.9475276431515471</v>
      </c>
      <c r="I95" s="20">
        <f t="shared" si="32"/>
        <v>0</v>
      </c>
      <c r="J95" s="9">
        <v>23</v>
      </c>
      <c r="K95" s="10">
        <v>294664</v>
      </c>
      <c r="L95" s="10">
        <f t="shared" si="33"/>
        <v>-24048.555555555562</v>
      </c>
      <c r="M95" s="4">
        <f t="shared" si="34"/>
        <v>-7.5455312746107367E-2</v>
      </c>
      <c r="N95" s="23">
        <f t="shared" si="39"/>
        <v>7.5455312746107367E-2</v>
      </c>
      <c r="O95" s="9">
        <v>23</v>
      </c>
      <c r="P95" s="10">
        <v>393502</v>
      </c>
      <c r="Q95" s="10">
        <f t="shared" si="35"/>
        <v>24707</v>
      </c>
      <c r="R95" s="4">
        <f t="shared" si="36"/>
        <v>6.699385837660489E-2</v>
      </c>
      <c r="S95" s="23">
        <f t="shared" si="40"/>
        <v>6.699385837660489E-2</v>
      </c>
      <c r="T95" s="3"/>
    </row>
    <row r="96" spans="2:20" s="5" customFormat="1">
      <c r="B96" s="88"/>
      <c r="C96" s="43">
        <v>24</v>
      </c>
      <c r="D96" s="3">
        <v>287065</v>
      </c>
      <c r="E96" s="10">
        <f t="shared" si="30"/>
        <v>12539.5</v>
      </c>
      <c r="F96" s="38">
        <f t="shared" si="31"/>
        <v>4.5676995397513166E-2</v>
      </c>
      <c r="G96" s="23">
        <f t="shared" si="37"/>
        <v>4.5676995397513166E-2</v>
      </c>
      <c r="H96" s="6">
        <f t="shared" si="38"/>
        <v>4.5676995397513167</v>
      </c>
      <c r="I96" s="20">
        <f t="shared" si="32"/>
        <v>0</v>
      </c>
      <c r="J96" s="9">
        <v>24</v>
      </c>
      <c r="K96" s="10">
        <v>309954</v>
      </c>
      <c r="L96" s="10">
        <f t="shared" si="33"/>
        <v>-8758.555555555562</v>
      </c>
      <c r="M96" s="4">
        <f t="shared" si="34"/>
        <v>-2.7481049625698969E-2</v>
      </c>
      <c r="N96" s="23">
        <f t="shared" si="39"/>
        <v>2.7481049625698969E-2</v>
      </c>
      <c r="O96" s="9">
        <v>24</v>
      </c>
      <c r="P96" s="10">
        <v>396766</v>
      </c>
      <c r="Q96" s="10">
        <f t="shared" si="35"/>
        <v>27971</v>
      </c>
      <c r="R96" s="4">
        <f t="shared" si="36"/>
        <v>7.5844303745983541E-2</v>
      </c>
      <c r="S96" s="23">
        <f t="shared" si="40"/>
        <v>7.5844303745983541E-2</v>
      </c>
      <c r="T96" s="3"/>
    </row>
    <row r="97" spans="2:22" s="5" customFormat="1">
      <c r="B97" s="88"/>
      <c r="C97" s="43">
        <v>25</v>
      </c>
      <c r="D97" s="3">
        <v>310889</v>
      </c>
      <c r="E97" s="10">
        <f t="shared" si="30"/>
        <v>36363.5</v>
      </c>
      <c r="F97" s="38">
        <f t="shared" si="31"/>
        <v>0.13245946187148372</v>
      </c>
      <c r="G97" s="23">
        <f t="shared" si="37"/>
        <v>0.13245946187148372</v>
      </c>
      <c r="H97" s="6">
        <f t="shared" si="38"/>
        <v>13.245946187148371</v>
      </c>
      <c r="I97" s="20">
        <f t="shared" si="32"/>
        <v>0</v>
      </c>
      <c r="J97" s="9">
        <v>25</v>
      </c>
      <c r="K97" s="10">
        <v>350329</v>
      </c>
      <c r="L97" s="10">
        <f t="shared" si="33"/>
        <v>31616.444444444438</v>
      </c>
      <c r="M97" s="4">
        <f t="shared" si="34"/>
        <v>9.9200498672959561E-2</v>
      </c>
      <c r="N97" s="23">
        <f t="shared" si="39"/>
        <v>9.9200498672959561E-2</v>
      </c>
      <c r="O97" s="9"/>
      <c r="P97" s="10"/>
      <c r="Q97" s="10"/>
      <c r="R97" s="4"/>
      <c r="S97" s="23"/>
      <c r="T97" s="3"/>
    </row>
    <row r="98" spans="2:22" s="5" customFormat="1">
      <c r="B98" s="88"/>
      <c r="C98" s="43">
        <v>26</v>
      </c>
      <c r="D98" s="3">
        <v>252571</v>
      </c>
      <c r="E98" s="10">
        <f t="shared" si="30"/>
        <v>-21954.5</v>
      </c>
      <c r="F98" s="38">
        <f t="shared" si="31"/>
        <v>-7.9972534427585049E-2</v>
      </c>
      <c r="G98" s="23">
        <f t="shared" si="37"/>
        <v>7.9972534427585049E-2</v>
      </c>
      <c r="H98" s="6">
        <f t="shared" si="38"/>
        <v>7.9972534427585051</v>
      </c>
      <c r="I98" s="20">
        <f t="shared" si="32"/>
        <v>0</v>
      </c>
      <c r="J98" s="9">
        <v>26</v>
      </c>
      <c r="K98" s="10">
        <v>321501</v>
      </c>
      <c r="L98" s="10">
        <f t="shared" si="33"/>
        <v>2788.444444444438</v>
      </c>
      <c r="M98" s="4">
        <f t="shared" si="34"/>
        <v>8.7490887818455505E-3</v>
      </c>
      <c r="N98" s="23">
        <f t="shared" si="39"/>
        <v>8.7490887818455505E-3</v>
      </c>
      <c r="O98" s="9"/>
      <c r="P98" s="10"/>
      <c r="Q98" s="10"/>
      <c r="R98" s="4"/>
      <c r="S98" s="23"/>
      <c r="T98" s="3"/>
    </row>
    <row r="99" spans="2:22" s="5" customFormat="1">
      <c r="B99" s="88"/>
      <c r="C99" s="43">
        <v>27</v>
      </c>
      <c r="D99" s="3">
        <v>270356</v>
      </c>
      <c r="E99" s="10">
        <f t="shared" si="30"/>
        <v>-4169.5</v>
      </c>
      <c r="F99" s="38">
        <f t="shared" si="31"/>
        <v>-1.5188024427603265E-2</v>
      </c>
      <c r="G99" s="23">
        <f t="shared" si="37"/>
        <v>1.5188024427603265E-2</v>
      </c>
      <c r="H99" s="6">
        <f t="shared" si="38"/>
        <v>1.5188024427603264</v>
      </c>
      <c r="I99" s="20">
        <f t="shared" si="32"/>
        <v>0</v>
      </c>
      <c r="J99" s="9">
        <v>27</v>
      </c>
      <c r="K99" s="46">
        <v>284533</v>
      </c>
      <c r="L99" s="10">
        <f t="shared" si="33"/>
        <v>-34179.555555555562</v>
      </c>
      <c r="M99" s="4">
        <f t="shared" si="34"/>
        <v>-0.10724257629567292</v>
      </c>
      <c r="N99" s="23">
        <f t="shared" si="39"/>
        <v>0.10724257629567292</v>
      </c>
      <c r="O99" s="9"/>
      <c r="P99" s="10"/>
      <c r="Q99" s="10"/>
      <c r="R99" s="4"/>
      <c r="S99" s="23"/>
      <c r="T99" s="3"/>
    </row>
    <row r="100" spans="2:22" s="5" customFormat="1">
      <c r="B100" s="88"/>
      <c r="C100" s="43">
        <v>28</v>
      </c>
      <c r="D100" s="3">
        <v>271157</v>
      </c>
      <c r="E100" s="10">
        <f t="shared" si="30"/>
        <v>-3368.5</v>
      </c>
      <c r="F100" s="38">
        <f t="shared" si="31"/>
        <v>-1.2270262689622639E-2</v>
      </c>
      <c r="G100" s="23">
        <f t="shared" si="37"/>
        <v>1.2270262689622639E-2</v>
      </c>
      <c r="H100" s="6">
        <f t="shared" si="38"/>
        <v>1.227026268962264</v>
      </c>
      <c r="I100" s="20">
        <f t="shared" si="32"/>
        <v>0</v>
      </c>
      <c r="J100" s="9"/>
      <c r="K100" s="10"/>
      <c r="L100" s="10"/>
      <c r="M100" s="7"/>
      <c r="N100" s="23"/>
      <c r="O100" s="9"/>
      <c r="P100" s="10"/>
      <c r="Q100" s="10"/>
      <c r="R100" s="7"/>
      <c r="S100" s="23"/>
      <c r="T100" s="3"/>
    </row>
    <row r="101" spans="2:22">
      <c r="B101" s="88"/>
      <c r="C101" s="43">
        <v>29</v>
      </c>
      <c r="D101" s="3">
        <v>236796</v>
      </c>
      <c r="E101" s="10">
        <f t="shared" si="30"/>
        <v>-37729.5</v>
      </c>
      <c r="F101" s="38">
        <f t="shared" si="31"/>
        <v>-0.13743532021615479</v>
      </c>
      <c r="G101" s="23">
        <f t="shared" si="37"/>
        <v>0.13743532021615479</v>
      </c>
      <c r="H101" s="6">
        <f t="shared" si="38"/>
        <v>13.743532021615479</v>
      </c>
      <c r="I101" s="20">
        <f t="shared" si="32"/>
        <v>0</v>
      </c>
      <c r="J101" s="9"/>
      <c r="K101" s="10"/>
      <c r="L101" s="10"/>
      <c r="M101" s="7"/>
      <c r="N101" s="23"/>
      <c r="O101" s="9"/>
      <c r="P101" s="10"/>
      <c r="Q101" s="10"/>
      <c r="R101" s="7"/>
      <c r="S101" s="23"/>
      <c r="T101" s="3"/>
    </row>
    <row r="102" spans="2:22">
      <c r="B102" s="90"/>
      <c r="C102" s="44">
        <v>30</v>
      </c>
      <c r="D102" s="25">
        <v>248075</v>
      </c>
      <c r="E102" s="25">
        <f t="shared" si="30"/>
        <v>-26450.5</v>
      </c>
      <c r="F102" s="39">
        <f t="shared" si="31"/>
        <v>-9.63498837084351E-2</v>
      </c>
      <c r="G102" s="27">
        <f t="shared" si="37"/>
        <v>9.63498837084351E-2</v>
      </c>
      <c r="H102" s="28">
        <f t="shared" si="38"/>
        <v>9.6349883708435105</v>
      </c>
      <c r="I102" s="29">
        <f t="shared" si="32"/>
        <v>0</v>
      </c>
      <c r="J102" s="30"/>
      <c r="K102" s="25"/>
      <c r="L102" s="25"/>
      <c r="M102" s="47"/>
      <c r="N102" s="27"/>
      <c r="O102" s="30"/>
      <c r="P102" s="25"/>
      <c r="Q102" s="25"/>
      <c r="R102" s="47"/>
      <c r="S102" s="27"/>
      <c r="T102" s="3"/>
    </row>
    <row r="103" spans="2:22" s="16" customFormat="1">
      <c r="B103" s="87" t="s">
        <v>28</v>
      </c>
      <c r="C103" s="18" t="s">
        <v>18</v>
      </c>
      <c r="D103" s="19">
        <f>SUM(D105:D109)</f>
        <v>1349369</v>
      </c>
      <c r="E103" s="37"/>
      <c r="F103" s="40"/>
      <c r="G103" s="33"/>
      <c r="H103" s="34"/>
      <c r="I103" s="35"/>
      <c r="J103" s="36" t="s">
        <v>18</v>
      </c>
      <c r="K103" s="37">
        <f>SUM(K105:K108)</f>
        <v>1448661</v>
      </c>
      <c r="L103" s="37"/>
      <c r="M103" s="41"/>
      <c r="N103" s="33"/>
      <c r="O103" s="36" t="s">
        <v>18</v>
      </c>
      <c r="P103" s="37">
        <f>SUM(P105:P108)</f>
        <v>1632934</v>
      </c>
      <c r="Q103" s="37"/>
      <c r="R103" s="41"/>
      <c r="S103" s="33"/>
      <c r="T103" s="3"/>
      <c r="U103" s="14"/>
      <c r="V103" s="14"/>
    </row>
    <row r="104" spans="2:22" s="16" customFormat="1">
      <c r="B104" s="88"/>
      <c r="C104" s="18" t="s">
        <v>19</v>
      </c>
      <c r="D104" s="19">
        <f>D103/5</f>
        <v>269873.8</v>
      </c>
      <c r="E104" s="19"/>
      <c r="F104" s="12"/>
      <c r="G104" s="23"/>
      <c r="H104" s="6"/>
      <c r="I104" s="20"/>
      <c r="J104" s="21" t="s">
        <v>19</v>
      </c>
      <c r="K104" s="19">
        <f>+K103/4</f>
        <v>362165.25</v>
      </c>
      <c r="L104" s="19"/>
      <c r="M104" s="17"/>
      <c r="N104" s="23"/>
      <c r="O104" s="21" t="s">
        <v>19</v>
      </c>
      <c r="P104" s="19">
        <f>+P103/4</f>
        <v>408233.5</v>
      </c>
      <c r="Q104" s="19"/>
      <c r="R104" s="17"/>
      <c r="S104" s="23"/>
      <c r="T104" s="3"/>
      <c r="U104" s="14"/>
      <c r="V104" s="14"/>
    </row>
    <row r="105" spans="2:22">
      <c r="B105" s="88"/>
      <c r="C105" s="43">
        <v>1</v>
      </c>
      <c r="D105" s="3">
        <v>240326</v>
      </c>
      <c r="E105" s="10">
        <f>+D105-D$104</f>
        <v>-29547.799999999988</v>
      </c>
      <c r="F105" s="38">
        <f>+E105/D$104</f>
        <v>-0.10948747155151775</v>
      </c>
      <c r="G105" s="23">
        <f t="shared" si="37"/>
        <v>0.10948747155151775</v>
      </c>
      <c r="H105" s="6">
        <f t="shared" si="38"/>
        <v>10.948747155151775</v>
      </c>
      <c r="I105" s="20">
        <f t="shared" si="32"/>
        <v>0</v>
      </c>
      <c r="J105" s="9">
        <v>1</v>
      </c>
      <c r="K105" s="10">
        <v>385750</v>
      </c>
      <c r="L105" s="10">
        <f>+K105-K$104</f>
        <v>23584.75</v>
      </c>
      <c r="M105" s="4">
        <f>+L105/K$104</f>
        <v>6.5121515661704155E-2</v>
      </c>
      <c r="N105" s="23">
        <f t="shared" si="39"/>
        <v>6.5121515661704155E-2</v>
      </c>
      <c r="O105" s="9">
        <v>1</v>
      </c>
      <c r="P105" s="10">
        <v>399393</v>
      </c>
      <c r="Q105" s="10">
        <f>+P105-P$104</f>
        <v>-8840.5</v>
      </c>
      <c r="R105" s="4">
        <f>+Q105/P$104</f>
        <v>-2.1655498630073228E-2</v>
      </c>
      <c r="S105" s="23">
        <f t="shared" si="40"/>
        <v>2.1655498630073228E-2</v>
      </c>
      <c r="T105" s="3"/>
    </row>
    <row r="106" spans="2:22">
      <c r="B106" s="88"/>
      <c r="C106" s="43">
        <v>2</v>
      </c>
      <c r="D106" s="3">
        <v>290672</v>
      </c>
      <c r="E106" s="10">
        <f>+D106-D$104</f>
        <v>20798.200000000012</v>
      </c>
      <c r="F106" s="38">
        <f>+E106/D$104</f>
        <v>7.7066391772747156E-2</v>
      </c>
      <c r="G106" s="23">
        <f t="shared" si="37"/>
        <v>7.7066391772747156E-2</v>
      </c>
      <c r="H106" s="6">
        <f t="shared" si="38"/>
        <v>7.7066391772747158</v>
      </c>
      <c r="I106" s="20">
        <f t="shared" si="32"/>
        <v>0</v>
      </c>
      <c r="J106" s="9">
        <v>2</v>
      </c>
      <c r="K106" s="10">
        <v>352747</v>
      </c>
      <c r="L106" s="10">
        <f>+K106-K$104</f>
        <v>-9418.25</v>
      </c>
      <c r="M106" s="4">
        <f>+L106/K$104</f>
        <v>-2.600539394654788E-2</v>
      </c>
      <c r="N106" s="23">
        <f t="shared" si="39"/>
        <v>2.600539394654788E-2</v>
      </c>
      <c r="O106" s="9">
        <v>2</v>
      </c>
      <c r="P106" s="10">
        <v>406709</v>
      </c>
      <c r="Q106" s="10">
        <f>+P106-P$104</f>
        <v>-1524.5</v>
      </c>
      <c r="R106" s="4">
        <f>+Q106/P$104</f>
        <v>-3.7343824061474621E-3</v>
      </c>
      <c r="S106" s="23">
        <f t="shared" si="40"/>
        <v>3.7343824061474621E-3</v>
      </c>
      <c r="T106" s="3"/>
    </row>
    <row r="107" spans="2:22">
      <c r="B107" s="88"/>
      <c r="C107" s="43">
        <v>3</v>
      </c>
      <c r="D107" s="3">
        <v>268727</v>
      </c>
      <c r="E107" s="10">
        <f>+D107-D$104</f>
        <v>-1146.7999999999884</v>
      </c>
      <c r="F107" s="38">
        <f>+E107/D$104</f>
        <v>-4.249393605455544E-3</v>
      </c>
      <c r="G107" s="23">
        <f t="shared" si="37"/>
        <v>4.249393605455544E-3</v>
      </c>
      <c r="H107" s="6">
        <f t="shared" si="38"/>
        <v>0.42493936054555437</v>
      </c>
      <c r="I107" s="20">
        <f t="shared" si="32"/>
        <v>0</v>
      </c>
      <c r="J107" s="9">
        <v>3</v>
      </c>
      <c r="K107" s="10">
        <v>353166</v>
      </c>
      <c r="L107" s="10">
        <f>+K107-K$104</f>
        <v>-8999.25</v>
      </c>
      <c r="M107" s="4">
        <f>+L107/K$104</f>
        <v>-2.4848463512167442E-2</v>
      </c>
      <c r="N107" s="23">
        <f t="shared" si="39"/>
        <v>2.4848463512167442E-2</v>
      </c>
      <c r="O107" s="9">
        <v>3</v>
      </c>
      <c r="P107" s="10">
        <v>405619</v>
      </c>
      <c r="Q107" s="10">
        <f>+P107-P$104</f>
        <v>-2614.5</v>
      </c>
      <c r="R107" s="4">
        <f>+Q107/P$104</f>
        <v>-6.404422958919344E-3</v>
      </c>
      <c r="S107" s="23">
        <f t="shared" si="40"/>
        <v>6.404422958919344E-3</v>
      </c>
      <c r="T107" s="3"/>
    </row>
    <row r="108" spans="2:22">
      <c r="B108" s="88"/>
      <c r="C108" s="43">
        <v>4</v>
      </c>
      <c r="D108" s="3">
        <v>280556</v>
      </c>
      <c r="E108" s="10">
        <f>+D108-D$104</f>
        <v>10682.200000000012</v>
      </c>
      <c r="F108" s="38">
        <f>+E108/D$104</f>
        <v>3.9582204719391105E-2</v>
      </c>
      <c r="G108" s="23">
        <f t="shared" si="37"/>
        <v>3.9582204719391105E-2</v>
      </c>
      <c r="H108" s="6">
        <f t="shared" si="38"/>
        <v>3.9582204719391103</v>
      </c>
      <c r="I108" s="20">
        <f t="shared" si="32"/>
        <v>0</v>
      </c>
      <c r="J108" s="9">
        <v>4</v>
      </c>
      <c r="K108" s="10">
        <v>356998</v>
      </c>
      <c r="L108" s="10">
        <f>+K108-K$104</f>
        <v>-5167.25</v>
      </c>
      <c r="M108" s="4">
        <f>+L108/K$104</f>
        <v>-1.426765820298883E-2</v>
      </c>
      <c r="N108" s="23">
        <f t="shared" si="39"/>
        <v>1.426765820298883E-2</v>
      </c>
      <c r="O108" s="9">
        <v>4</v>
      </c>
      <c r="P108" s="10">
        <v>421213</v>
      </c>
      <c r="Q108" s="10">
        <f>+P108-P$104</f>
        <v>12979.5</v>
      </c>
      <c r="R108" s="4">
        <f>+Q108/P$104</f>
        <v>3.1794303995140036E-2</v>
      </c>
      <c r="S108" s="23">
        <f t="shared" si="40"/>
        <v>3.1794303995140036E-2</v>
      </c>
      <c r="T108" s="3"/>
    </row>
    <row r="109" spans="2:22">
      <c r="B109" s="90"/>
      <c r="C109" s="44">
        <v>5</v>
      </c>
      <c r="D109" s="25">
        <v>269088</v>
      </c>
      <c r="E109" s="25">
        <f>+D109-D$104</f>
        <v>-785.79999999998836</v>
      </c>
      <c r="F109" s="39">
        <f>+E109/D$104</f>
        <v>-2.9117313351647639E-3</v>
      </c>
      <c r="G109" s="27">
        <f t="shared" si="37"/>
        <v>2.9117313351647639E-3</v>
      </c>
      <c r="H109" s="28">
        <f t="shared" si="38"/>
        <v>0.29117313351647639</v>
      </c>
      <c r="I109" s="29">
        <f t="shared" si="32"/>
        <v>0</v>
      </c>
      <c r="J109" s="30"/>
      <c r="K109" s="25"/>
      <c r="L109" s="25"/>
      <c r="M109" s="47"/>
      <c r="N109" s="27"/>
      <c r="O109" s="30"/>
      <c r="P109" s="25"/>
      <c r="Q109" s="25"/>
      <c r="R109" s="47"/>
      <c r="S109" s="27"/>
      <c r="T109" s="3"/>
    </row>
    <row r="110" spans="2:22" s="16" customFormat="1">
      <c r="B110" s="87" t="s">
        <v>29</v>
      </c>
      <c r="C110" s="18" t="s">
        <v>18</v>
      </c>
      <c r="D110" s="19">
        <f>SUM(D112:D126)</f>
        <v>3982643</v>
      </c>
      <c r="E110" s="37"/>
      <c r="F110" s="40"/>
      <c r="G110" s="33"/>
      <c r="H110" s="34"/>
      <c r="I110" s="35"/>
      <c r="J110" s="36" t="s">
        <v>18</v>
      </c>
      <c r="K110" s="37">
        <f>SUM(K112:K125)</f>
        <v>4663032</v>
      </c>
      <c r="L110" s="37"/>
      <c r="M110" s="41"/>
      <c r="N110" s="33"/>
      <c r="O110" s="36" t="s">
        <v>18</v>
      </c>
      <c r="P110" s="37">
        <f>SUM(P112:P126)</f>
        <v>5486372</v>
      </c>
      <c r="Q110" s="37"/>
      <c r="R110" s="41"/>
      <c r="S110" s="33"/>
      <c r="T110" s="3"/>
      <c r="U110" s="14"/>
      <c r="V110" s="14"/>
    </row>
    <row r="111" spans="2:22" s="16" customFormat="1">
      <c r="B111" s="88"/>
      <c r="C111" s="18" t="s">
        <v>19</v>
      </c>
      <c r="D111" s="19">
        <f>+D110/15</f>
        <v>265509.53333333333</v>
      </c>
      <c r="E111" s="19"/>
      <c r="F111" s="12"/>
      <c r="G111" s="23"/>
      <c r="H111" s="6"/>
      <c r="I111" s="20"/>
      <c r="J111" s="21" t="s">
        <v>19</v>
      </c>
      <c r="K111" s="19">
        <f>+K110/14</f>
        <v>333073.71428571426</v>
      </c>
      <c r="L111" s="19"/>
      <c r="M111" s="17"/>
      <c r="N111" s="23"/>
      <c r="O111" s="21" t="s">
        <v>19</v>
      </c>
      <c r="P111" s="19">
        <f>+P110/15</f>
        <v>365758.13333333336</v>
      </c>
      <c r="Q111" s="19"/>
      <c r="R111" s="17"/>
      <c r="S111" s="23"/>
      <c r="T111" s="3"/>
      <c r="U111" s="14"/>
      <c r="V111" s="14"/>
    </row>
    <row r="112" spans="2:22">
      <c r="B112" s="88"/>
      <c r="C112" s="43">
        <v>1</v>
      </c>
      <c r="D112" s="10">
        <v>243013</v>
      </c>
      <c r="E112" s="10">
        <f t="shared" ref="E112:E126" si="41">+D112-D$111</f>
        <v>-22496.533333333326</v>
      </c>
      <c r="F112" s="38">
        <f t="shared" ref="F112:F126" si="42">+E112/D$111</f>
        <v>-8.4729663191001531E-2</v>
      </c>
      <c r="G112" s="23">
        <f t="shared" si="37"/>
        <v>8.4729663191001531E-2</v>
      </c>
      <c r="H112" s="6">
        <f t="shared" si="38"/>
        <v>8.4729663191001539</v>
      </c>
      <c r="I112" s="20">
        <f t="shared" si="32"/>
        <v>0</v>
      </c>
      <c r="J112" s="9">
        <v>1</v>
      </c>
      <c r="K112" s="10">
        <v>285970</v>
      </c>
      <c r="L112" s="10">
        <f t="shared" ref="L112:L125" si="43">+K112-K$111</f>
        <v>-47103.714285714261</v>
      </c>
      <c r="M112" s="4">
        <f t="shared" ref="M112:M125" si="44">+L112/K$111</f>
        <v>-0.14142128983888588</v>
      </c>
      <c r="N112" s="23">
        <f t="shared" si="39"/>
        <v>0.14142128983888588</v>
      </c>
      <c r="O112" s="9">
        <v>1</v>
      </c>
      <c r="P112" s="10">
        <v>376635</v>
      </c>
      <c r="Q112" s="10">
        <f t="shared" ref="Q112:Q126" si="45">+P112-P$111</f>
        <v>10876.86666666664</v>
      </c>
      <c r="R112" s="4">
        <f t="shared" ref="R112:R126" si="46">+Q112/P$111</f>
        <v>2.9737866845339612E-2</v>
      </c>
      <c r="S112" s="23">
        <f t="shared" si="40"/>
        <v>2.9737866845339612E-2</v>
      </c>
      <c r="T112" s="3"/>
    </row>
    <row r="113" spans="2:22">
      <c r="B113" s="88"/>
      <c r="C113" s="43">
        <v>2</v>
      </c>
      <c r="D113" s="10">
        <v>300931</v>
      </c>
      <c r="E113" s="10">
        <f t="shared" si="41"/>
        <v>35421.466666666674</v>
      </c>
      <c r="F113" s="38">
        <f t="shared" si="42"/>
        <v>0.13340939672473784</v>
      </c>
      <c r="G113" s="23">
        <f t="shared" si="37"/>
        <v>0.13340939672473784</v>
      </c>
      <c r="H113" s="6">
        <f t="shared" si="38"/>
        <v>13.340939672473784</v>
      </c>
      <c r="I113" s="20">
        <f t="shared" si="32"/>
        <v>0</v>
      </c>
      <c r="J113" s="9">
        <v>2</v>
      </c>
      <c r="K113" s="10">
        <v>378625</v>
      </c>
      <c r="L113" s="10">
        <f t="shared" si="43"/>
        <v>45551.285714285739</v>
      </c>
      <c r="M113" s="4">
        <f t="shared" si="44"/>
        <v>0.13676037393695784</v>
      </c>
      <c r="N113" s="23">
        <f t="shared" si="39"/>
        <v>0.13676037393695784</v>
      </c>
      <c r="O113" s="9">
        <v>2</v>
      </c>
      <c r="P113" s="10">
        <v>368700</v>
      </c>
      <c r="Q113" s="10">
        <f t="shared" si="45"/>
        <v>2941.8666666666395</v>
      </c>
      <c r="R113" s="4">
        <f t="shared" si="46"/>
        <v>8.0432023202217408E-3</v>
      </c>
      <c r="S113" s="23">
        <f t="shared" si="40"/>
        <v>8.0432023202217408E-3</v>
      </c>
      <c r="T113" s="3"/>
    </row>
    <row r="114" spans="2:22">
      <c r="B114" s="88"/>
      <c r="C114" s="43">
        <v>3</v>
      </c>
      <c r="D114" s="10">
        <v>298139</v>
      </c>
      <c r="E114" s="10">
        <f t="shared" si="41"/>
        <v>32629.466666666674</v>
      </c>
      <c r="F114" s="38">
        <f t="shared" si="42"/>
        <v>0.12289376677748926</v>
      </c>
      <c r="G114" s="23">
        <f t="shared" si="37"/>
        <v>0.12289376677748926</v>
      </c>
      <c r="H114" s="6">
        <f t="shared" si="38"/>
        <v>12.289376677748926</v>
      </c>
      <c r="I114" s="20">
        <f t="shared" si="32"/>
        <v>0</v>
      </c>
      <c r="J114" s="9">
        <v>3</v>
      </c>
      <c r="K114" s="10">
        <v>313010</v>
      </c>
      <c r="L114" s="10">
        <f t="shared" si="43"/>
        <v>-20063.714285714261</v>
      </c>
      <c r="M114" s="4">
        <f t="shared" si="44"/>
        <v>-6.0238059700212149E-2</v>
      </c>
      <c r="N114" s="23">
        <f t="shared" si="39"/>
        <v>6.0238059700212149E-2</v>
      </c>
      <c r="O114" s="9">
        <v>3</v>
      </c>
      <c r="P114" s="10">
        <v>384851</v>
      </c>
      <c r="Q114" s="10">
        <f t="shared" si="45"/>
        <v>19092.86666666664</v>
      </c>
      <c r="R114" s="4">
        <f t="shared" si="46"/>
        <v>5.2200798633413772E-2</v>
      </c>
      <c r="S114" s="23">
        <f t="shared" si="40"/>
        <v>5.2200798633413772E-2</v>
      </c>
      <c r="T114" s="3"/>
    </row>
    <row r="115" spans="2:22">
      <c r="B115" s="88"/>
      <c r="C115" s="43">
        <v>4</v>
      </c>
      <c r="D115" s="10">
        <v>234304</v>
      </c>
      <c r="E115" s="10">
        <f t="shared" si="41"/>
        <v>-31205.533333333326</v>
      </c>
      <c r="F115" s="38">
        <f t="shared" si="42"/>
        <v>-0.11753074528648436</v>
      </c>
      <c r="G115" s="23">
        <f t="shared" si="37"/>
        <v>0.11753074528648436</v>
      </c>
      <c r="H115" s="6">
        <f t="shared" si="38"/>
        <v>11.753074528648435</v>
      </c>
      <c r="I115" s="20">
        <f t="shared" si="32"/>
        <v>0</v>
      </c>
      <c r="J115" s="9">
        <v>4</v>
      </c>
      <c r="K115" s="10">
        <v>291641</v>
      </c>
      <c r="L115" s="10">
        <f t="shared" si="43"/>
        <v>-41432.714285714261</v>
      </c>
      <c r="M115" s="4">
        <f t="shared" si="44"/>
        <v>-0.12439502881387039</v>
      </c>
      <c r="N115" s="23">
        <f t="shared" si="39"/>
        <v>0.12439502881387039</v>
      </c>
      <c r="O115" s="9">
        <v>4</v>
      </c>
      <c r="P115" s="10">
        <v>348096</v>
      </c>
      <c r="Q115" s="10">
        <f t="shared" si="45"/>
        <v>-17662.13333333336</v>
      </c>
      <c r="R115" s="4">
        <f t="shared" si="46"/>
        <v>-4.8289106170708147E-2</v>
      </c>
      <c r="S115" s="23">
        <f t="shared" si="40"/>
        <v>4.8289106170708147E-2</v>
      </c>
      <c r="T115" s="3"/>
    </row>
    <row r="116" spans="2:22">
      <c r="B116" s="88"/>
      <c r="C116" s="43">
        <v>5</v>
      </c>
      <c r="D116" s="10">
        <v>299862</v>
      </c>
      <c r="E116" s="10">
        <f t="shared" si="41"/>
        <v>34352.466666666674</v>
      </c>
      <c r="F116" s="38">
        <f t="shared" si="42"/>
        <v>0.1293831759462247</v>
      </c>
      <c r="G116" s="23">
        <f t="shared" si="37"/>
        <v>0.1293831759462247</v>
      </c>
      <c r="H116" s="6">
        <f t="shared" si="38"/>
        <v>12.93831759462247</v>
      </c>
      <c r="I116" s="20">
        <f t="shared" si="32"/>
        <v>0</v>
      </c>
      <c r="J116" s="9">
        <v>5</v>
      </c>
      <c r="K116" s="10">
        <v>307131</v>
      </c>
      <c r="L116" s="10">
        <f t="shared" si="43"/>
        <v>-25942.714285714261</v>
      </c>
      <c r="M116" s="4">
        <f t="shared" si="44"/>
        <v>-7.7888807110909744E-2</v>
      </c>
      <c r="N116" s="23">
        <f t="shared" si="39"/>
        <v>7.7888807110909744E-2</v>
      </c>
      <c r="O116" s="9">
        <v>5</v>
      </c>
      <c r="P116" s="10">
        <v>394283</v>
      </c>
      <c r="Q116" s="10">
        <f t="shared" si="45"/>
        <v>28524.86666666664</v>
      </c>
      <c r="R116" s="4">
        <f t="shared" si="46"/>
        <v>7.7988331815633277E-2</v>
      </c>
      <c r="S116" s="23">
        <f t="shared" si="40"/>
        <v>7.7988331815633277E-2</v>
      </c>
      <c r="T116" s="3"/>
    </row>
    <row r="117" spans="2:22">
      <c r="B117" s="88"/>
      <c r="C117" s="43">
        <v>6</v>
      </c>
      <c r="D117" s="10">
        <v>269934</v>
      </c>
      <c r="E117" s="10">
        <f t="shared" si="41"/>
        <v>4424.4666666666744</v>
      </c>
      <c r="F117" s="38">
        <f t="shared" si="42"/>
        <v>1.6664059520273375E-2</v>
      </c>
      <c r="G117" s="23">
        <f t="shared" si="37"/>
        <v>1.6664059520273375E-2</v>
      </c>
      <c r="H117" s="6">
        <f t="shared" si="38"/>
        <v>1.6664059520273375</v>
      </c>
      <c r="I117" s="20">
        <f t="shared" si="32"/>
        <v>0</v>
      </c>
      <c r="J117" s="9">
        <v>6</v>
      </c>
      <c r="K117" s="10">
        <v>315094</v>
      </c>
      <c r="L117" s="10">
        <f t="shared" si="43"/>
        <v>-17979.714285714261</v>
      </c>
      <c r="M117" s="4">
        <f t="shared" si="44"/>
        <v>-5.3981186489820289E-2</v>
      </c>
      <c r="N117" s="23">
        <f t="shared" si="39"/>
        <v>5.3981186489820289E-2</v>
      </c>
      <c r="O117" s="9">
        <v>6</v>
      </c>
      <c r="P117" s="10">
        <v>369415</v>
      </c>
      <c r="Q117" s="10">
        <f t="shared" si="45"/>
        <v>3656.8666666666395</v>
      </c>
      <c r="R117" s="4">
        <f t="shared" si="46"/>
        <v>9.9980460676016118E-3</v>
      </c>
      <c r="S117" s="23">
        <f t="shared" si="40"/>
        <v>9.9980460676016118E-3</v>
      </c>
      <c r="T117" s="3"/>
    </row>
    <row r="118" spans="2:22">
      <c r="B118" s="88"/>
      <c r="C118" s="43">
        <v>7</v>
      </c>
      <c r="D118" s="10">
        <v>219164</v>
      </c>
      <c r="E118" s="10">
        <f t="shared" si="41"/>
        <v>-46345.533333333326</v>
      </c>
      <c r="F118" s="38">
        <f t="shared" si="42"/>
        <v>-0.17455317988581953</v>
      </c>
      <c r="G118" s="23">
        <f t="shared" si="37"/>
        <v>0.17455317988581953</v>
      </c>
      <c r="H118" s="6">
        <f t="shared" si="38"/>
        <v>17.455317988581953</v>
      </c>
      <c r="I118" s="20">
        <f t="shared" si="32"/>
        <v>1</v>
      </c>
      <c r="J118" s="9">
        <v>7</v>
      </c>
      <c r="K118" s="10">
        <v>348472</v>
      </c>
      <c r="L118" s="10">
        <f t="shared" si="43"/>
        <v>15398.285714285739</v>
      </c>
      <c r="M118" s="4">
        <f t="shared" si="44"/>
        <v>4.6230864381801448E-2</v>
      </c>
      <c r="N118" s="23">
        <f t="shared" si="39"/>
        <v>4.6230864381801448E-2</v>
      </c>
      <c r="O118" s="9">
        <v>7</v>
      </c>
      <c r="P118" s="10">
        <v>371481</v>
      </c>
      <c r="Q118" s="10">
        <f t="shared" si="45"/>
        <v>5722.8666666666395</v>
      </c>
      <c r="R118" s="4">
        <f t="shared" si="46"/>
        <v>1.5646587581009744E-2</v>
      </c>
      <c r="S118" s="23">
        <f t="shared" si="40"/>
        <v>1.5646587581009744E-2</v>
      </c>
      <c r="T118" s="3"/>
    </row>
    <row r="119" spans="2:22">
      <c r="B119" s="88"/>
      <c r="C119" s="43">
        <v>8</v>
      </c>
      <c r="D119" s="10">
        <v>253589</v>
      </c>
      <c r="E119" s="10">
        <f t="shared" si="41"/>
        <v>-11920.533333333326</v>
      </c>
      <c r="F119" s="38">
        <f t="shared" si="42"/>
        <v>-4.489681851976185E-2</v>
      </c>
      <c r="G119" s="23">
        <f t="shared" si="37"/>
        <v>4.489681851976185E-2</v>
      </c>
      <c r="H119" s="6">
        <f t="shared" si="38"/>
        <v>4.4896818519761847</v>
      </c>
      <c r="I119" s="20">
        <f t="shared" si="32"/>
        <v>0</v>
      </c>
      <c r="J119" s="9">
        <v>8</v>
      </c>
      <c r="K119" s="10">
        <v>311847</v>
      </c>
      <c r="L119" s="10">
        <f t="shared" si="43"/>
        <v>-21226.714285714261</v>
      </c>
      <c r="M119" s="4">
        <f t="shared" si="44"/>
        <v>-6.3729779250925073E-2</v>
      </c>
      <c r="N119" s="23">
        <f t="shared" si="39"/>
        <v>6.3729779250925073E-2</v>
      </c>
      <c r="O119" s="9">
        <v>8</v>
      </c>
      <c r="P119" s="10">
        <v>336815</v>
      </c>
      <c r="Q119" s="10">
        <f t="shared" si="45"/>
        <v>-28943.13333333336</v>
      </c>
      <c r="R119" s="4">
        <f t="shared" si="46"/>
        <v>-7.9131892624123984E-2</v>
      </c>
      <c r="S119" s="23">
        <f t="shared" si="40"/>
        <v>7.9131892624123984E-2</v>
      </c>
      <c r="T119" s="3"/>
    </row>
    <row r="120" spans="2:22">
      <c r="B120" s="88"/>
      <c r="C120" s="43">
        <v>9</v>
      </c>
      <c r="D120" s="10">
        <v>362923</v>
      </c>
      <c r="E120" s="10">
        <f t="shared" si="41"/>
        <v>97413.466666666674</v>
      </c>
      <c r="F120" s="38">
        <f t="shared" si="42"/>
        <v>0.36689253844745817</v>
      </c>
      <c r="G120" s="23">
        <f t="shared" si="37"/>
        <v>0.36689253844745817</v>
      </c>
      <c r="H120" s="6">
        <f t="shared" si="38"/>
        <v>36.689253844745821</v>
      </c>
      <c r="I120" s="20">
        <f t="shared" si="32"/>
        <v>1</v>
      </c>
      <c r="J120" s="9">
        <v>9</v>
      </c>
      <c r="K120" s="10">
        <v>313514</v>
      </c>
      <c r="L120" s="10">
        <f t="shared" si="43"/>
        <v>-19559.714285714261</v>
      </c>
      <c r="M120" s="4">
        <f t="shared" si="44"/>
        <v>-5.8724881150290127E-2</v>
      </c>
      <c r="N120" s="23">
        <f t="shared" si="39"/>
        <v>5.8724881150290127E-2</v>
      </c>
      <c r="O120" s="9">
        <v>9</v>
      </c>
      <c r="P120" s="10">
        <v>396670</v>
      </c>
      <c r="Q120" s="10">
        <f t="shared" si="45"/>
        <v>30911.86666666664</v>
      </c>
      <c r="R120" s="4">
        <f t="shared" si="46"/>
        <v>8.4514502479963005E-2</v>
      </c>
      <c r="S120" s="23">
        <f t="shared" si="40"/>
        <v>8.4514502479963005E-2</v>
      </c>
      <c r="T120" s="3"/>
    </row>
    <row r="121" spans="2:22">
      <c r="B121" s="88"/>
      <c r="C121" s="43">
        <v>10</v>
      </c>
      <c r="D121" s="10">
        <v>222808</v>
      </c>
      <c r="E121" s="10">
        <f t="shared" si="41"/>
        <v>-42701.533333333326</v>
      </c>
      <c r="F121" s="38">
        <f t="shared" si="42"/>
        <v>-0.16082862561369421</v>
      </c>
      <c r="G121" s="23">
        <f t="shared" si="37"/>
        <v>0.16082862561369421</v>
      </c>
      <c r="H121" s="6">
        <f t="shared" si="38"/>
        <v>16.082862561369421</v>
      </c>
      <c r="I121" s="20">
        <f t="shared" si="32"/>
        <v>1</v>
      </c>
      <c r="J121" s="9">
        <v>10</v>
      </c>
      <c r="K121" s="10">
        <v>378643</v>
      </c>
      <c r="L121" s="10">
        <f t="shared" si="43"/>
        <v>45569.285714285739</v>
      </c>
      <c r="M121" s="4">
        <f t="shared" si="44"/>
        <v>0.13681441602802649</v>
      </c>
      <c r="N121" s="23">
        <f t="shared" si="39"/>
        <v>0.13681441602802649</v>
      </c>
      <c r="O121" s="9">
        <v>10</v>
      </c>
      <c r="P121" s="10">
        <v>359155</v>
      </c>
      <c r="Q121" s="10">
        <f t="shared" si="45"/>
        <v>-6603.1333333333605</v>
      </c>
      <c r="R121" s="4">
        <f t="shared" si="46"/>
        <v>-1.8053278195499758E-2</v>
      </c>
      <c r="S121" s="23">
        <f t="shared" si="40"/>
        <v>1.8053278195499758E-2</v>
      </c>
      <c r="T121" s="3"/>
    </row>
    <row r="122" spans="2:22">
      <c r="B122" s="88"/>
      <c r="C122" s="43">
        <v>11</v>
      </c>
      <c r="D122" s="10">
        <v>227143</v>
      </c>
      <c r="E122" s="10">
        <f t="shared" si="41"/>
        <v>-38366.533333333326</v>
      </c>
      <c r="F122" s="38">
        <f t="shared" si="42"/>
        <v>-0.14450152825648693</v>
      </c>
      <c r="G122" s="23">
        <f t="shared" si="37"/>
        <v>0.14450152825648693</v>
      </c>
      <c r="H122" s="6">
        <f t="shared" si="38"/>
        <v>14.450152825648694</v>
      </c>
      <c r="I122" s="20">
        <f t="shared" si="32"/>
        <v>0</v>
      </c>
      <c r="J122" s="9">
        <v>11</v>
      </c>
      <c r="K122" s="10">
        <v>355564</v>
      </c>
      <c r="L122" s="10">
        <f t="shared" si="43"/>
        <v>22490.285714285739</v>
      </c>
      <c r="M122" s="4">
        <f t="shared" si="44"/>
        <v>6.7523448262847091E-2</v>
      </c>
      <c r="N122" s="23">
        <f t="shared" si="39"/>
        <v>6.7523448262847091E-2</v>
      </c>
      <c r="O122" s="9">
        <v>11</v>
      </c>
      <c r="P122" s="10">
        <v>359500</v>
      </c>
      <c r="Q122" s="10">
        <f t="shared" si="45"/>
        <v>-6258.1333333333605</v>
      </c>
      <c r="R122" s="4">
        <f t="shared" si="46"/>
        <v>-1.7110031911798981E-2</v>
      </c>
      <c r="S122" s="23">
        <f t="shared" si="40"/>
        <v>1.7110031911798981E-2</v>
      </c>
      <c r="T122" s="3"/>
    </row>
    <row r="123" spans="2:22">
      <c r="B123" s="88"/>
      <c r="C123" s="43">
        <v>12</v>
      </c>
      <c r="D123" s="10">
        <v>310591</v>
      </c>
      <c r="E123" s="10">
        <f t="shared" si="41"/>
        <v>45081.466666666674</v>
      </c>
      <c r="F123" s="38">
        <f t="shared" si="42"/>
        <v>0.16979227111242462</v>
      </c>
      <c r="G123" s="23">
        <f t="shared" si="37"/>
        <v>0.16979227111242462</v>
      </c>
      <c r="H123" s="6">
        <f t="shared" si="38"/>
        <v>16.979227111242462</v>
      </c>
      <c r="I123" s="20">
        <f t="shared" si="32"/>
        <v>1</v>
      </c>
      <c r="J123" s="9">
        <v>12</v>
      </c>
      <c r="K123" s="10">
        <v>354760</v>
      </c>
      <c r="L123" s="10">
        <f t="shared" si="43"/>
        <v>21686.285714285739</v>
      </c>
      <c r="M123" s="4">
        <f t="shared" si="44"/>
        <v>6.5109568195114334E-2</v>
      </c>
      <c r="N123" s="23">
        <f t="shared" si="39"/>
        <v>6.5109568195114334E-2</v>
      </c>
      <c r="O123" s="9">
        <v>12</v>
      </c>
      <c r="P123" s="10">
        <v>359950</v>
      </c>
      <c r="Q123" s="10">
        <f t="shared" si="45"/>
        <v>-5808.1333333333605</v>
      </c>
      <c r="R123" s="4">
        <f t="shared" si="46"/>
        <v>-1.5879710672189271E-2</v>
      </c>
      <c r="S123" s="23">
        <f t="shared" si="40"/>
        <v>1.5879710672189271E-2</v>
      </c>
      <c r="T123" s="3"/>
    </row>
    <row r="124" spans="2:22">
      <c r="B124" s="88"/>
      <c r="C124" s="43">
        <v>13</v>
      </c>
      <c r="D124" s="10">
        <v>236168</v>
      </c>
      <c r="E124" s="10">
        <f t="shared" si="41"/>
        <v>-29341.533333333326</v>
      </c>
      <c r="F124" s="38">
        <f t="shared" si="42"/>
        <v>-0.11051028174004045</v>
      </c>
      <c r="G124" s="23">
        <f t="shared" si="37"/>
        <v>0.11051028174004045</v>
      </c>
      <c r="H124" s="6">
        <f t="shared" si="38"/>
        <v>11.051028174004045</v>
      </c>
      <c r="I124" s="20">
        <f t="shared" si="32"/>
        <v>0</v>
      </c>
      <c r="J124" s="9">
        <v>13</v>
      </c>
      <c r="K124" s="10">
        <v>329565</v>
      </c>
      <c r="L124" s="10">
        <f t="shared" si="43"/>
        <v>-3508.7142857142608</v>
      </c>
      <c r="M124" s="4">
        <f t="shared" si="44"/>
        <v>-1.0534347609023411E-2</v>
      </c>
      <c r="N124" s="23">
        <f t="shared" si="39"/>
        <v>1.0534347609023411E-2</v>
      </c>
      <c r="O124" s="9">
        <v>13</v>
      </c>
      <c r="P124" s="10">
        <v>358320</v>
      </c>
      <c r="Q124" s="10">
        <f t="shared" si="45"/>
        <v>-7438.1333333333605</v>
      </c>
      <c r="R124" s="4">
        <f t="shared" si="46"/>
        <v>-2.0336207606775552E-2</v>
      </c>
      <c r="S124" s="23">
        <f t="shared" si="40"/>
        <v>2.0336207606775552E-2</v>
      </c>
      <c r="T124" s="3"/>
    </row>
    <row r="125" spans="2:22">
      <c r="B125" s="88"/>
      <c r="C125" s="43">
        <v>14</v>
      </c>
      <c r="D125" s="10">
        <v>224839</v>
      </c>
      <c r="E125" s="10">
        <f t="shared" si="41"/>
        <v>-40670.533333333326</v>
      </c>
      <c r="F125" s="38">
        <f t="shared" si="42"/>
        <v>-0.15317918276882961</v>
      </c>
      <c r="G125" s="23">
        <f t="shared" si="37"/>
        <v>0.15317918276882961</v>
      </c>
      <c r="H125" s="6">
        <f t="shared" si="38"/>
        <v>15.317918276882962</v>
      </c>
      <c r="I125" s="20">
        <f t="shared" si="32"/>
        <v>1</v>
      </c>
      <c r="J125" s="9">
        <v>14</v>
      </c>
      <c r="K125" s="10">
        <v>379196</v>
      </c>
      <c r="L125" s="10">
        <f t="shared" si="43"/>
        <v>46122.285714285739</v>
      </c>
      <c r="M125" s="4">
        <f t="shared" si="44"/>
        <v>0.13847470915919094</v>
      </c>
      <c r="N125" s="23">
        <f t="shared" si="39"/>
        <v>0.13847470915919094</v>
      </c>
      <c r="O125" s="9">
        <v>14</v>
      </c>
      <c r="P125" s="10">
        <v>348917</v>
      </c>
      <c r="Q125" s="10">
        <f t="shared" si="45"/>
        <v>-16841.13333333336</v>
      </c>
      <c r="R125" s="4">
        <f t="shared" si="46"/>
        <v>-4.6044453420220212E-2</v>
      </c>
      <c r="S125" s="23">
        <f t="shared" si="40"/>
        <v>4.6044453420220212E-2</v>
      </c>
      <c r="T125" s="3"/>
    </row>
    <row r="126" spans="2:22">
      <c r="B126" s="90"/>
      <c r="C126" s="44">
        <v>15</v>
      </c>
      <c r="D126" s="25">
        <v>279235</v>
      </c>
      <c r="E126" s="25">
        <f t="shared" si="41"/>
        <v>13725.466666666674</v>
      </c>
      <c r="F126" s="39">
        <f t="shared" si="42"/>
        <v>5.1694816733510916E-2</v>
      </c>
      <c r="G126" s="27">
        <f t="shared" si="37"/>
        <v>5.1694816733510916E-2</v>
      </c>
      <c r="H126" s="28">
        <f t="shared" si="38"/>
        <v>5.1694816733510915</v>
      </c>
      <c r="I126" s="29">
        <f t="shared" si="32"/>
        <v>0</v>
      </c>
      <c r="J126" s="30"/>
      <c r="K126" s="25"/>
      <c r="L126" s="25"/>
      <c r="M126" s="47"/>
      <c r="N126" s="27"/>
      <c r="O126" s="30">
        <v>15</v>
      </c>
      <c r="P126" s="25">
        <v>353584</v>
      </c>
      <c r="Q126" s="25">
        <f t="shared" si="45"/>
        <v>-12174.13333333336</v>
      </c>
      <c r="R126" s="26">
        <f t="shared" si="46"/>
        <v>-3.3284655141867958E-2</v>
      </c>
      <c r="S126" s="27">
        <f t="shared" si="40"/>
        <v>3.3284655141867958E-2</v>
      </c>
      <c r="T126" s="3"/>
    </row>
    <row r="127" spans="2:22" s="16" customFormat="1">
      <c r="B127" s="87" t="s">
        <v>30</v>
      </c>
      <c r="C127" s="18" t="s">
        <v>18</v>
      </c>
      <c r="D127" s="19">
        <f>SUM(D129:D138)</f>
        <v>2620632</v>
      </c>
      <c r="E127" s="37"/>
      <c r="F127" s="40"/>
      <c r="G127" s="33"/>
      <c r="H127" s="34"/>
      <c r="I127" s="35"/>
      <c r="J127" s="36" t="s">
        <v>18</v>
      </c>
      <c r="K127" s="37">
        <f>SUM(K129:K137)</f>
        <v>3079649</v>
      </c>
      <c r="L127" s="37"/>
      <c r="M127" s="41"/>
      <c r="N127" s="33"/>
      <c r="O127" s="36" t="s">
        <v>18</v>
      </c>
      <c r="P127" s="37">
        <f>SUM(P129:P137)</f>
        <v>3388768</v>
      </c>
      <c r="Q127" s="37"/>
      <c r="R127" s="41"/>
      <c r="S127" s="33"/>
      <c r="T127" s="3"/>
      <c r="U127" s="14"/>
      <c r="V127" s="14"/>
    </row>
    <row r="128" spans="2:22" s="16" customFormat="1">
      <c r="B128" s="88"/>
      <c r="C128" s="18" t="s">
        <v>19</v>
      </c>
      <c r="D128" s="19">
        <f>+D127/10</f>
        <v>262063.2</v>
      </c>
      <c r="E128" s="19"/>
      <c r="F128" s="12"/>
      <c r="G128" s="23"/>
      <c r="H128" s="6"/>
      <c r="I128" s="20"/>
      <c r="J128" s="21" t="s">
        <v>19</v>
      </c>
      <c r="K128" s="19">
        <f>+K127/9</f>
        <v>342183.22222222225</v>
      </c>
      <c r="L128" s="19"/>
      <c r="M128" s="17"/>
      <c r="N128" s="23"/>
      <c r="O128" s="21" t="s">
        <v>19</v>
      </c>
      <c r="P128" s="19">
        <f>+P127/9</f>
        <v>376529.77777777775</v>
      </c>
      <c r="Q128" s="19"/>
      <c r="R128" s="17"/>
      <c r="S128" s="23"/>
      <c r="T128" s="3"/>
      <c r="U128" s="14"/>
      <c r="V128" s="14"/>
    </row>
    <row r="129" spans="2:22">
      <c r="B129" s="88"/>
      <c r="C129" s="43">
        <v>1</v>
      </c>
      <c r="D129" s="3">
        <v>246734</v>
      </c>
      <c r="E129" s="10">
        <f t="shared" ref="E129:E138" si="47">+D129-D$128</f>
        <v>-15329.200000000012</v>
      </c>
      <c r="F129" s="38">
        <f t="shared" ref="F129:F138" si="48">+E129/D$128</f>
        <v>-5.8494286874311276E-2</v>
      </c>
      <c r="G129" s="23">
        <f t="shared" si="37"/>
        <v>5.8494286874311276E-2</v>
      </c>
      <c r="H129" s="6">
        <f t="shared" si="38"/>
        <v>5.8494286874311276</v>
      </c>
      <c r="I129" s="20">
        <f t="shared" si="32"/>
        <v>0</v>
      </c>
      <c r="J129" s="9">
        <v>1</v>
      </c>
      <c r="K129" s="10">
        <v>341007</v>
      </c>
      <c r="L129" s="10">
        <f t="shared" ref="L129:L137" si="49">+K129-K$128</f>
        <v>-1176.2222222222481</v>
      </c>
      <c r="M129" s="4">
        <f t="shared" ref="M129:M137" si="50">+L129/K$128</f>
        <v>-3.4374047172259668E-3</v>
      </c>
      <c r="N129" s="23">
        <f t="shared" si="39"/>
        <v>3.4374047172259668E-3</v>
      </c>
      <c r="O129" s="9">
        <v>1</v>
      </c>
      <c r="P129" s="10">
        <v>388735</v>
      </c>
      <c r="Q129" s="10">
        <f t="shared" ref="Q129:Q137" si="51">+P129-P$128</f>
        <v>12205.222222222248</v>
      </c>
      <c r="R129" s="4">
        <f t="shared" ref="R129:R137" si="52">+Q129/P$128</f>
        <v>3.2415025165487943E-2</v>
      </c>
      <c r="S129" s="23">
        <f t="shared" si="40"/>
        <v>3.2415025165487943E-2</v>
      </c>
      <c r="T129" s="3"/>
    </row>
    <row r="130" spans="2:22">
      <c r="B130" s="88"/>
      <c r="C130" s="43">
        <v>2</v>
      </c>
      <c r="D130" s="3">
        <v>241319</v>
      </c>
      <c r="E130" s="10">
        <f t="shared" si="47"/>
        <v>-20744.200000000012</v>
      </c>
      <c r="F130" s="38">
        <f t="shared" si="48"/>
        <v>-7.9157241459312147E-2</v>
      </c>
      <c r="G130" s="23">
        <f t="shared" si="37"/>
        <v>7.9157241459312147E-2</v>
      </c>
      <c r="H130" s="6">
        <f t="shared" si="38"/>
        <v>7.9157241459312147</v>
      </c>
      <c r="I130" s="20">
        <f t="shared" si="32"/>
        <v>0</v>
      </c>
      <c r="J130" s="9">
        <v>2</v>
      </c>
      <c r="K130" s="10">
        <v>361155</v>
      </c>
      <c r="L130" s="10">
        <f t="shared" si="49"/>
        <v>18971.777777777752</v>
      </c>
      <c r="M130" s="4">
        <f t="shared" si="50"/>
        <v>5.544333136665891E-2</v>
      </c>
      <c r="N130" s="23">
        <f t="shared" si="39"/>
        <v>5.544333136665891E-2</v>
      </c>
      <c r="O130" s="9">
        <v>2</v>
      </c>
      <c r="P130" s="10">
        <v>360996</v>
      </c>
      <c r="Q130" s="10">
        <f t="shared" si="51"/>
        <v>-15533.777777777752</v>
      </c>
      <c r="R130" s="4">
        <f t="shared" si="52"/>
        <v>-4.1255111001992396E-2</v>
      </c>
      <c r="S130" s="23">
        <f t="shared" si="40"/>
        <v>4.1255111001992396E-2</v>
      </c>
      <c r="T130" s="3"/>
    </row>
    <row r="131" spans="2:22">
      <c r="B131" s="88"/>
      <c r="C131" s="43">
        <v>3</v>
      </c>
      <c r="D131" s="3">
        <v>279110</v>
      </c>
      <c r="E131" s="10">
        <f t="shared" si="47"/>
        <v>17046.799999999988</v>
      </c>
      <c r="F131" s="38">
        <f t="shared" si="48"/>
        <v>6.5048431065483386E-2</v>
      </c>
      <c r="G131" s="23">
        <f t="shared" si="37"/>
        <v>6.5048431065483386E-2</v>
      </c>
      <c r="H131" s="6">
        <f t="shared" si="38"/>
        <v>6.5048431065483383</v>
      </c>
      <c r="I131" s="20">
        <f t="shared" si="32"/>
        <v>0</v>
      </c>
      <c r="J131" s="9">
        <v>3</v>
      </c>
      <c r="K131" s="10">
        <v>333090</v>
      </c>
      <c r="L131" s="10">
        <f t="shared" si="49"/>
        <v>-9093.2222222222481</v>
      </c>
      <c r="M131" s="4">
        <f t="shared" si="50"/>
        <v>-2.6574132311831714E-2</v>
      </c>
      <c r="N131" s="23">
        <f t="shared" si="39"/>
        <v>2.6574132311831714E-2</v>
      </c>
      <c r="O131" s="9">
        <v>3</v>
      </c>
      <c r="P131" s="10">
        <v>365194</v>
      </c>
      <c r="Q131" s="10">
        <f t="shared" si="51"/>
        <v>-11335.777777777752</v>
      </c>
      <c r="R131" s="4">
        <f t="shared" si="52"/>
        <v>-3.0105926401571243E-2</v>
      </c>
      <c r="S131" s="23">
        <f t="shared" si="40"/>
        <v>3.0105926401571243E-2</v>
      </c>
      <c r="T131" s="3"/>
    </row>
    <row r="132" spans="2:22">
      <c r="B132" s="88"/>
      <c r="C132" s="43">
        <v>4</v>
      </c>
      <c r="D132" s="3">
        <v>254524</v>
      </c>
      <c r="E132" s="10">
        <f t="shared" si="47"/>
        <v>-7539.2000000000116</v>
      </c>
      <c r="F132" s="38">
        <f t="shared" si="48"/>
        <v>-2.8768632909924062E-2</v>
      </c>
      <c r="G132" s="23">
        <f t="shared" si="37"/>
        <v>2.8768632909924062E-2</v>
      </c>
      <c r="H132" s="6">
        <f t="shared" si="38"/>
        <v>2.8768632909924063</v>
      </c>
      <c r="I132" s="20">
        <f t="shared" si="32"/>
        <v>0</v>
      </c>
      <c r="J132" s="9">
        <v>4</v>
      </c>
      <c r="K132" s="10">
        <v>324928</v>
      </c>
      <c r="L132" s="10">
        <f t="shared" si="49"/>
        <v>-17255.222222222248</v>
      </c>
      <c r="M132" s="4">
        <f t="shared" si="50"/>
        <v>-5.0426850592389008E-2</v>
      </c>
      <c r="N132" s="23">
        <f t="shared" si="39"/>
        <v>5.0426850592389008E-2</v>
      </c>
      <c r="O132" s="9">
        <v>4</v>
      </c>
      <c r="P132" s="10">
        <v>372397</v>
      </c>
      <c r="Q132" s="10">
        <f t="shared" si="51"/>
        <v>-4132.7777777777519</v>
      </c>
      <c r="R132" s="4">
        <f t="shared" si="52"/>
        <v>-1.0975965306565623E-2</v>
      </c>
      <c r="S132" s="23">
        <f t="shared" si="40"/>
        <v>1.0975965306565623E-2</v>
      </c>
      <c r="T132" s="3"/>
    </row>
    <row r="133" spans="2:22">
      <c r="B133" s="88"/>
      <c r="C133" s="43">
        <v>5</v>
      </c>
      <c r="D133" s="3">
        <v>210536</v>
      </c>
      <c r="E133" s="10">
        <f t="shared" si="47"/>
        <v>-51527.200000000012</v>
      </c>
      <c r="F133" s="38">
        <f t="shared" si="48"/>
        <v>-0.1966212730364279</v>
      </c>
      <c r="G133" s="23">
        <f t="shared" si="37"/>
        <v>0.1966212730364279</v>
      </c>
      <c r="H133" s="6">
        <f t="shared" si="38"/>
        <v>19.662127303642791</v>
      </c>
      <c r="I133" s="20">
        <f t="shared" si="32"/>
        <v>1</v>
      </c>
      <c r="J133" s="9">
        <v>5</v>
      </c>
      <c r="K133" s="10">
        <v>338300</v>
      </c>
      <c r="L133" s="10">
        <f t="shared" si="49"/>
        <v>-3883.2222222222481</v>
      </c>
      <c r="M133" s="4">
        <f t="shared" si="50"/>
        <v>-1.1348371194249808E-2</v>
      </c>
      <c r="N133" s="23">
        <f t="shared" si="39"/>
        <v>1.1348371194249808E-2</v>
      </c>
      <c r="O133" s="9">
        <v>5</v>
      </c>
      <c r="P133" s="10">
        <v>349096</v>
      </c>
      <c r="Q133" s="10">
        <f t="shared" si="51"/>
        <v>-27433.777777777752</v>
      </c>
      <c r="R133" s="4">
        <f t="shared" si="52"/>
        <v>-7.2859517087035697E-2</v>
      </c>
      <c r="S133" s="23">
        <f t="shared" si="40"/>
        <v>7.2859517087035697E-2</v>
      </c>
      <c r="T133" s="3"/>
    </row>
    <row r="134" spans="2:22">
      <c r="B134" s="88"/>
      <c r="C134" s="43">
        <v>6</v>
      </c>
      <c r="D134" s="3">
        <v>239171</v>
      </c>
      <c r="E134" s="10">
        <f t="shared" si="47"/>
        <v>-22892.200000000012</v>
      </c>
      <c r="F134" s="38">
        <f t="shared" si="48"/>
        <v>-8.7353737571700299E-2</v>
      </c>
      <c r="G134" s="23">
        <f t="shared" si="37"/>
        <v>8.7353737571700299E-2</v>
      </c>
      <c r="H134" s="6">
        <f t="shared" si="38"/>
        <v>8.7353737571700307</v>
      </c>
      <c r="I134" s="20">
        <f t="shared" si="32"/>
        <v>0</v>
      </c>
      <c r="J134" s="9">
        <v>6</v>
      </c>
      <c r="K134" s="10">
        <v>350517</v>
      </c>
      <c r="L134" s="10">
        <f t="shared" si="49"/>
        <v>8333.7777777777519</v>
      </c>
      <c r="M134" s="4">
        <f t="shared" si="50"/>
        <v>2.4354723541546379E-2</v>
      </c>
      <c r="N134" s="23">
        <f t="shared" si="39"/>
        <v>2.4354723541546379E-2</v>
      </c>
      <c r="O134" s="9">
        <v>6</v>
      </c>
      <c r="P134" s="10">
        <v>393492</v>
      </c>
      <c r="Q134" s="10">
        <f t="shared" si="51"/>
        <v>16962.222222222248</v>
      </c>
      <c r="R134" s="4">
        <f t="shared" si="52"/>
        <v>4.5048820102172898E-2</v>
      </c>
      <c r="S134" s="23">
        <f t="shared" si="40"/>
        <v>4.5048820102172898E-2</v>
      </c>
      <c r="T134" s="3"/>
    </row>
    <row r="135" spans="2:22">
      <c r="B135" s="88"/>
      <c r="C135" s="43">
        <v>7</v>
      </c>
      <c r="D135" s="3">
        <v>271265</v>
      </c>
      <c r="E135" s="10">
        <f t="shared" si="47"/>
        <v>9201.7999999999884</v>
      </c>
      <c r="F135" s="38">
        <f t="shared" si="48"/>
        <v>3.5112904062836701E-2</v>
      </c>
      <c r="G135" s="23">
        <f t="shared" si="37"/>
        <v>3.5112904062836701E-2</v>
      </c>
      <c r="H135" s="6">
        <f t="shared" si="38"/>
        <v>3.5112904062836701</v>
      </c>
      <c r="I135" s="20">
        <f t="shared" si="32"/>
        <v>0</v>
      </c>
      <c r="J135" s="9">
        <v>7</v>
      </c>
      <c r="K135" s="10">
        <v>346944</v>
      </c>
      <c r="L135" s="10">
        <f t="shared" si="49"/>
        <v>4760.7777777777519</v>
      </c>
      <c r="M135" s="4">
        <f t="shared" si="50"/>
        <v>1.3912949170506042E-2</v>
      </c>
      <c r="N135" s="23">
        <f t="shared" si="39"/>
        <v>1.3912949170506042E-2</v>
      </c>
      <c r="O135" s="9">
        <v>7</v>
      </c>
      <c r="P135" s="10">
        <v>391729</v>
      </c>
      <c r="Q135" s="10">
        <f t="shared" si="51"/>
        <v>15199.222222222248</v>
      </c>
      <c r="R135" s="4">
        <f t="shared" si="52"/>
        <v>4.0366587503187071E-2</v>
      </c>
      <c r="S135" s="23">
        <f t="shared" si="40"/>
        <v>4.0366587503187071E-2</v>
      </c>
      <c r="T135" s="3"/>
    </row>
    <row r="136" spans="2:22">
      <c r="B136" s="88"/>
      <c r="C136" s="43">
        <v>8</v>
      </c>
      <c r="D136" s="3">
        <v>284766</v>
      </c>
      <c r="E136" s="10">
        <f t="shared" si="47"/>
        <v>22702.799999999988</v>
      </c>
      <c r="F136" s="38">
        <f t="shared" si="48"/>
        <v>8.6631011145403045E-2</v>
      </c>
      <c r="G136" s="23">
        <f t="shared" si="37"/>
        <v>8.6631011145403045E-2</v>
      </c>
      <c r="H136" s="6">
        <f t="shared" si="38"/>
        <v>8.6631011145403036</v>
      </c>
      <c r="I136" s="20">
        <f t="shared" si="32"/>
        <v>0</v>
      </c>
      <c r="J136" s="9">
        <v>8</v>
      </c>
      <c r="K136" s="10">
        <v>322364</v>
      </c>
      <c r="L136" s="10">
        <f t="shared" si="49"/>
        <v>-19819.222222222248</v>
      </c>
      <c r="M136" s="4">
        <f t="shared" si="50"/>
        <v>-5.7919912301694194E-2</v>
      </c>
      <c r="N136" s="23">
        <f t="shared" si="39"/>
        <v>5.7919912301694194E-2</v>
      </c>
      <c r="O136" s="9">
        <v>8</v>
      </c>
      <c r="P136" s="10">
        <v>417203</v>
      </c>
      <c r="Q136" s="10">
        <f t="shared" si="51"/>
        <v>40673.222222222248</v>
      </c>
      <c r="R136" s="4">
        <f t="shared" si="52"/>
        <v>0.10802126318473269</v>
      </c>
      <c r="S136" s="23">
        <f t="shared" si="40"/>
        <v>0.10802126318473269</v>
      </c>
      <c r="T136" s="3"/>
    </row>
    <row r="137" spans="2:22">
      <c r="B137" s="88"/>
      <c r="C137" s="43">
        <v>9</v>
      </c>
      <c r="D137" s="3">
        <v>296075</v>
      </c>
      <c r="E137" s="10">
        <f t="shared" si="47"/>
        <v>34011.799999999988</v>
      </c>
      <c r="F137" s="38">
        <f t="shared" si="48"/>
        <v>0.12978472368497365</v>
      </c>
      <c r="G137" s="23">
        <f t="shared" si="37"/>
        <v>0.12978472368497365</v>
      </c>
      <c r="H137" s="6">
        <f t="shared" si="38"/>
        <v>12.978472368497366</v>
      </c>
      <c r="I137" s="20">
        <f t="shared" ref="I137:I200" si="53">IF(H137&gt;15,1,0)</f>
        <v>0</v>
      </c>
      <c r="J137" s="9">
        <v>9</v>
      </c>
      <c r="K137" s="10">
        <v>361344</v>
      </c>
      <c r="L137" s="10">
        <f t="shared" si="49"/>
        <v>19160.777777777752</v>
      </c>
      <c r="M137" s="4">
        <f t="shared" si="50"/>
        <v>5.5995667038678677E-2</v>
      </c>
      <c r="N137" s="23">
        <f t="shared" si="39"/>
        <v>5.5995667038678677E-2</v>
      </c>
      <c r="O137" s="9">
        <v>9</v>
      </c>
      <c r="P137" s="10">
        <v>349926</v>
      </c>
      <c r="Q137" s="10">
        <f t="shared" si="51"/>
        <v>-26603.777777777752</v>
      </c>
      <c r="R137" s="4">
        <f t="shared" si="52"/>
        <v>-7.0655176158415031E-2</v>
      </c>
      <c r="S137" s="23">
        <f t="shared" si="40"/>
        <v>7.0655176158415031E-2</v>
      </c>
      <c r="T137" s="3"/>
    </row>
    <row r="138" spans="2:22">
      <c r="B138" s="90"/>
      <c r="C138" s="44">
        <v>10</v>
      </c>
      <c r="D138" s="25">
        <v>297132</v>
      </c>
      <c r="E138" s="25">
        <f t="shared" si="47"/>
        <v>35068.799999999988</v>
      </c>
      <c r="F138" s="39">
        <f t="shared" si="48"/>
        <v>0.13381810189297844</v>
      </c>
      <c r="G138" s="27">
        <f t="shared" si="37"/>
        <v>0.13381810189297844</v>
      </c>
      <c r="H138" s="28">
        <f t="shared" si="38"/>
        <v>13.381810189297843</v>
      </c>
      <c r="I138" s="29">
        <f t="shared" si="53"/>
        <v>0</v>
      </c>
      <c r="J138" s="30"/>
      <c r="K138" s="25"/>
      <c r="L138" s="25"/>
      <c r="M138" s="47"/>
      <c r="N138" s="27"/>
      <c r="O138" s="30"/>
      <c r="P138" s="25"/>
      <c r="Q138" s="25"/>
      <c r="R138" s="47"/>
      <c r="S138" s="27"/>
      <c r="T138" s="3"/>
    </row>
    <row r="139" spans="2:22" s="16" customFormat="1">
      <c r="B139" s="87" t="s">
        <v>31</v>
      </c>
      <c r="C139" s="18" t="s">
        <v>18</v>
      </c>
      <c r="D139" s="19">
        <f>SUM(D141:D147)</f>
        <v>1888348</v>
      </c>
      <c r="E139" s="37"/>
      <c r="F139" s="40"/>
      <c r="G139" s="33"/>
      <c r="H139" s="34"/>
      <c r="I139" s="35"/>
      <c r="J139" s="36" t="s">
        <v>18</v>
      </c>
      <c r="K139" s="37">
        <f>SUM(K141:K147)</f>
        <v>2235591</v>
      </c>
      <c r="L139" s="37"/>
      <c r="M139" s="41"/>
      <c r="N139" s="33"/>
      <c r="O139" s="36" t="s">
        <v>18</v>
      </c>
      <c r="P139" s="37">
        <f>SUM(P141:P147)</f>
        <v>2665018</v>
      </c>
      <c r="Q139" s="37"/>
      <c r="R139" s="41"/>
      <c r="S139" s="33"/>
      <c r="T139" s="3"/>
      <c r="U139" s="14"/>
      <c r="V139" s="14"/>
    </row>
    <row r="140" spans="2:22" s="16" customFormat="1">
      <c r="B140" s="88"/>
      <c r="C140" s="18" t="s">
        <v>19</v>
      </c>
      <c r="D140" s="19">
        <f>+D139/7</f>
        <v>269764</v>
      </c>
      <c r="E140" s="19"/>
      <c r="F140" s="12"/>
      <c r="G140" s="23"/>
      <c r="H140" s="6"/>
      <c r="I140" s="20"/>
      <c r="J140" s="21" t="s">
        <v>19</v>
      </c>
      <c r="K140" s="19">
        <f>+K139/7</f>
        <v>319370.14285714284</v>
      </c>
      <c r="L140" s="19"/>
      <c r="M140" s="17"/>
      <c r="N140" s="23"/>
      <c r="O140" s="21" t="s">
        <v>19</v>
      </c>
      <c r="P140" s="19">
        <f>+P139/7</f>
        <v>380716.85714285716</v>
      </c>
      <c r="Q140" s="19"/>
      <c r="R140" s="17"/>
      <c r="S140" s="23"/>
      <c r="T140" s="3"/>
      <c r="U140" s="14"/>
      <c r="V140" s="14"/>
    </row>
    <row r="141" spans="2:22">
      <c r="B141" s="88"/>
      <c r="C141" s="43">
        <v>1</v>
      </c>
      <c r="D141" s="3">
        <v>296782</v>
      </c>
      <c r="E141" s="10">
        <f t="shared" ref="E141:E147" si="54">+D141-D$140</f>
        <v>27018</v>
      </c>
      <c r="F141" s="38">
        <f t="shared" ref="F141:F147" si="55">+E141/D$140</f>
        <v>0.10015420886404412</v>
      </c>
      <c r="G141" s="23">
        <f t="shared" ref="G141:G204" si="56">ABS(F141)</f>
        <v>0.10015420886404412</v>
      </c>
      <c r="H141" s="6">
        <f t="shared" ref="H141:H204" si="57">G141*100</f>
        <v>10.015420886404412</v>
      </c>
      <c r="I141" s="20">
        <f t="shared" si="53"/>
        <v>0</v>
      </c>
      <c r="J141" s="9">
        <v>1</v>
      </c>
      <c r="K141" s="10">
        <v>323196</v>
      </c>
      <c r="L141" s="10">
        <f t="shared" ref="L141:L147" si="58">+K141-K$140</f>
        <v>3825.8571428571595</v>
      </c>
      <c r="M141" s="4">
        <f t="shared" ref="M141:M147" si="59">+L141/K$140</f>
        <v>1.1979382633048763E-2</v>
      </c>
      <c r="N141" s="23">
        <f t="shared" ref="N141:N204" si="60">ABS(M141)</f>
        <v>1.1979382633048763E-2</v>
      </c>
      <c r="O141" s="9">
        <v>1</v>
      </c>
      <c r="P141" s="10">
        <v>335932</v>
      </c>
      <c r="Q141" s="10">
        <f t="shared" ref="Q141:Q147" si="61">+P141-P$140</f>
        <v>-44784.857142857159</v>
      </c>
      <c r="R141" s="4">
        <f t="shared" ref="R141:R147" si="62">+Q141/P$140</f>
        <v>-0.11763297658777543</v>
      </c>
      <c r="S141" s="23">
        <f t="shared" ref="S141:S204" si="63">ABS(R141)</f>
        <v>0.11763297658777543</v>
      </c>
      <c r="T141" s="3"/>
    </row>
    <row r="142" spans="2:22">
      <c r="B142" s="88"/>
      <c r="C142" s="43">
        <v>2</v>
      </c>
      <c r="D142" s="3">
        <v>295479</v>
      </c>
      <c r="E142" s="10">
        <f t="shared" si="54"/>
        <v>25715</v>
      </c>
      <c r="F142" s="38">
        <f t="shared" si="55"/>
        <v>9.5324061031123494E-2</v>
      </c>
      <c r="G142" s="23">
        <f t="shared" si="56"/>
        <v>9.5324061031123494E-2</v>
      </c>
      <c r="H142" s="6">
        <f t="shared" si="57"/>
        <v>9.5324061031123488</v>
      </c>
      <c r="I142" s="20">
        <f t="shared" si="53"/>
        <v>0</v>
      </c>
      <c r="J142" s="9">
        <v>2</v>
      </c>
      <c r="K142" s="10">
        <v>344209</v>
      </c>
      <c r="L142" s="10">
        <f t="shared" si="58"/>
        <v>24838.857142857159</v>
      </c>
      <c r="M142" s="4">
        <f t="shared" si="59"/>
        <v>7.7774512421994957E-2</v>
      </c>
      <c r="N142" s="23">
        <f t="shared" si="60"/>
        <v>7.7774512421994957E-2</v>
      </c>
      <c r="O142" s="9">
        <v>2</v>
      </c>
      <c r="P142" s="10">
        <v>395994</v>
      </c>
      <c r="Q142" s="10">
        <f t="shared" si="61"/>
        <v>15277.142857142841</v>
      </c>
      <c r="R142" s="4">
        <f t="shared" si="62"/>
        <v>4.0127308708609054E-2</v>
      </c>
      <c r="S142" s="23">
        <f t="shared" si="63"/>
        <v>4.0127308708609054E-2</v>
      </c>
      <c r="T142" s="3"/>
    </row>
    <row r="143" spans="2:22">
      <c r="B143" s="88"/>
      <c r="C143" s="43">
        <v>3</v>
      </c>
      <c r="D143" s="3">
        <v>278650</v>
      </c>
      <c r="E143" s="10">
        <f t="shared" si="54"/>
        <v>8886</v>
      </c>
      <c r="F143" s="38">
        <f t="shared" si="55"/>
        <v>3.2939903026348957E-2</v>
      </c>
      <c r="G143" s="23">
        <f t="shared" si="56"/>
        <v>3.2939903026348957E-2</v>
      </c>
      <c r="H143" s="6">
        <f t="shared" si="57"/>
        <v>3.2939903026348958</v>
      </c>
      <c r="I143" s="20">
        <f t="shared" si="53"/>
        <v>0</v>
      </c>
      <c r="J143" s="9">
        <v>3</v>
      </c>
      <c r="K143" s="10">
        <v>325737</v>
      </c>
      <c r="L143" s="10">
        <f t="shared" si="58"/>
        <v>6366.8571428571595</v>
      </c>
      <c r="M143" s="4">
        <f t="shared" si="59"/>
        <v>1.9935668017987244E-2</v>
      </c>
      <c r="N143" s="23">
        <f t="shared" si="60"/>
        <v>1.9935668017987244E-2</v>
      </c>
      <c r="O143" s="9">
        <v>3</v>
      </c>
      <c r="P143" s="10">
        <v>379106</v>
      </c>
      <c r="Q143" s="10">
        <f t="shared" si="61"/>
        <v>-1610.8571428571595</v>
      </c>
      <c r="R143" s="4">
        <f t="shared" si="62"/>
        <v>-4.2311158873974269E-3</v>
      </c>
      <c r="S143" s="23">
        <f t="shared" si="63"/>
        <v>4.2311158873974269E-3</v>
      </c>
      <c r="T143" s="3"/>
    </row>
    <row r="144" spans="2:22">
      <c r="B144" s="88"/>
      <c r="C144" s="43">
        <v>4</v>
      </c>
      <c r="D144" s="3">
        <v>252272</v>
      </c>
      <c r="E144" s="10">
        <f t="shared" si="54"/>
        <v>-17492</v>
      </c>
      <c r="F144" s="38">
        <f t="shared" si="55"/>
        <v>-6.4841861775477821E-2</v>
      </c>
      <c r="G144" s="23">
        <f t="shared" si="56"/>
        <v>6.4841861775477821E-2</v>
      </c>
      <c r="H144" s="6">
        <f t="shared" si="57"/>
        <v>6.484186177547782</v>
      </c>
      <c r="I144" s="20">
        <f t="shared" si="53"/>
        <v>0</v>
      </c>
      <c r="J144" s="9">
        <v>4</v>
      </c>
      <c r="K144" s="10">
        <v>326192</v>
      </c>
      <c r="L144" s="10">
        <f t="shared" si="58"/>
        <v>6821.8571428571595</v>
      </c>
      <c r="M144" s="4">
        <f t="shared" si="59"/>
        <v>2.1360347219147025E-2</v>
      </c>
      <c r="N144" s="23">
        <f t="shared" si="60"/>
        <v>2.1360347219147025E-2</v>
      </c>
      <c r="O144" s="9">
        <v>4</v>
      </c>
      <c r="P144" s="10">
        <v>397427</v>
      </c>
      <c r="Q144" s="10">
        <f t="shared" si="61"/>
        <v>16710.142857142841</v>
      </c>
      <c r="R144" s="4">
        <f t="shared" si="62"/>
        <v>4.3891260771972224E-2</v>
      </c>
      <c r="S144" s="23">
        <f t="shared" si="63"/>
        <v>4.3891260771972224E-2</v>
      </c>
      <c r="T144" s="3"/>
    </row>
    <row r="145" spans="2:22">
      <c r="B145" s="88"/>
      <c r="C145" s="43">
        <v>5</v>
      </c>
      <c r="D145" s="3">
        <v>274851</v>
      </c>
      <c r="E145" s="10">
        <f t="shared" si="54"/>
        <v>5087</v>
      </c>
      <c r="F145" s="38">
        <f t="shared" si="55"/>
        <v>1.8857223350780682E-2</v>
      </c>
      <c r="G145" s="23">
        <f t="shared" si="56"/>
        <v>1.8857223350780682E-2</v>
      </c>
      <c r="H145" s="6">
        <f t="shared" si="57"/>
        <v>1.8857223350780681</v>
      </c>
      <c r="I145" s="20">
        <f t="shared" si="53"/>
        <v>0</v>
      </c>
      <c r="J145" s="9">
        <v>5</v>
      </c>
      <c r="K145" s="10">
        <v>293724</v>
      </c>
      <c r="L145" s="10">
        <f t="shared" si="58"/>
        <v>-25646.142857142841</v>
      </c>
      <c r="M145" s="4">
        <f t="shared" si="59"/>
        <v>-8.0302255645151505E-2</v>
      </c>
      <c r="N145" s="23">
        <f t="shared" si="60"/>
        <v>8.0302255645151505E-2</v>
      </c>
      <c r="O145" s="9">
        <v>5</v>
      </c>
      <c r="P145" s="10">
        <v>398379</v>
      </c>
      <c r="Q145" s="10">
        <f t="shared" si="61"/>
        <v>17662.142857142841</v>
      </c>
      <c r="R145" s="4">
        <f t="shared" si="62"/>
        <v>4.6391806734513569E-2</v>
      </c>
      <c r="S145" s="23">
        <f t="shared" si="63"/>
        <v>4.6391806734513569E-2</v>
      </c>
      <c r="T145" s="3"/>
    </row>
    <row r="146" spans="2:22">
      <c r="B146" s="88"/>
      <c r="C146" s="43">
        <v>6</v>
      </c>
      <c r="D146" s="3">
        <v>241440</v>
      </c>
      <c r="E146" s="10">
        <f t="shared" si="54"/>
        <v>-28324</v>
      </c>
      <c r="F146" s="38">
        <f t="shared" si="55"/>
        <v>-0.1049954775285064</v>
      </c>
      <c r="G146" s="23">
        <f t="shared" si="56"/>
        <v>0.1049954775285064</v>
      </c>
      <c r="H146" s="6">
        <f t="shared" si="57"/>
        <v>10.49954775285064</v>
      </c>
      <c r="I146" s="20">
        <f t="shared" si="53"/>
        <v>0</v>
      </c>
      <c r="J146" s="9">
        <v>6</v>
      </c>
      <c r="K146" s="10">
        <v>287431</v>
      </c>
      <c r="L146" s="10">
        <f t="shared" si="58"/>
        <v>-31939.142857142841</v>
      </c>
      <c r="M146" s="4">
        <f t="shared" si="59"/>
        <v>-0.10000666490426911</v>
      </c>
      <c r="N146" s="23">
        <f t="shared" si="60"/>
        <v>0.10000666490426911</v>
      </c>
      <c r="O146" s="9">
        <v>6</v>
      </c>
      <c r="P146" s="10">
        <v>378953</v>
      </c>
      <c r="Q146" s="10">
        <f t="shared" si="61"/>
        <v>-1763.8571428571595</v>
      </c>
      <c r="R146" s="4">
        <f t="shared" si="62"/>
        <v>-4.6329893456629996E-3</v>
      </c>
      <c r="S146" s="23">
        <f t="shared" si="63"/>
        <v>4.6329893456629996E-3</v>
      </c>
      <c r="T146" s="3"/>
    </row>
    <row r="147" spans="2:22">
      <c r="B147" s="90"/>
      <c r="C147" s="44">
        <v>7</v>
      </c>
      <c r="D147" s="25">
        <v>248874</v>
      </c>
      <c r="E147" s="25">
        <f t="shared" si="54"/>
        <v>-20890</v>
      </c>
      <c r="F147" s="39">
        <f t="shared" si="55"/>
        <v>-7.7438056968313046E-2</v>
      </c>
      <c r="G147" s="27">
        <f t="shared" si="56"/>
        <v>7.7438056968313046E-2</v>
      </c>
      <c r="H147" s="28">
        <f t="shared" si="57"/>
        <v>7.7438056968313047</v>
      </c>
      <c r="I147" s="29">
        <f t="shared" si="53"/>
        <v>0</v>
      </c>
      <c r="J147" s="30">
        <v>7</v>
      </c>
      <c r="K147" s="25">
        <v>335102</v>
      </c>
      <c r="L147" s="25">
        <f t="shared" si="58"/>
        <v>15731.857142857159</v>
      </c>
      <c r="M147" s="26">
        <f t="shared" si="59"/>
        <v>4.9259010257242997E-2</v>
      </c>
      <c r="N147" s="27">
        <f t="shared" si="60"/>
        <v>4.9259010257242997E-2</v>
      </c>
      <c r="O147" s="30">
        <v>7</v>
      </c>
      <c r="P147" s="25">
        <v>379227</v>
      </c>
      <c r="Q147" s="25">
        <f t="shared" si="61"/>
        <v>-1489.8571428571595</v>
      </c>
      <c r="R147" s="26">
        <f t="shared" si="62"/>
        <v>-3.9132943942592939E-3</v>
      </c>
      <c r="S147" s="27">
        <f t="shared" si="63"/>
        <v>3.9132943942592939E-3</v>
      </c>
      <c r="T147" s="3"/>
    </row>
    <row r="148" spans="2:22" s="16" customFormat="1">
      <c r="B148" s="87" t="s">
        <v>32</v>
      </c>
      <c r="C148" s="18" t="s">
        <v>18</v>
      </c>
      <c r="D148" s="19">
        <f>SUM(D150:D168)</f>
        <v>5302707</v>
      </c>
      <c r="E148" s="37"/>
      <c r="F148" s="40"/>
      <c r="G148" s="33"/>
      <c r="H148" s="34"/>
      <c r="I148" s="35"/>
      <c r="J148" s="36" t="s">
        <v>18</v>
      </c>
      <c r="K148" s="37">
        <f>SUM(K150:K168)</f>
        <v>6322002</v>
      </c>
      <c r="L148" s="37"/>
      <c r="M148" s="41"/>
      <c r="N148" s="33"/>
      <c r="O148" s="36" t="s">
        <v>18</v>
      </c>
      <c r="P148" s="37">
        <f>SUM(P150:P169)</f>
        <v>7350682</v>
      </c>
      <c r="Q148" s="37"/>
      <c r="R148" s="41"/>
      <c r="S148" s="33"/>
      <c r="T148" s="3"/>
      <c r="U148" s="14"/>
      <c r="V148" s="14"/>
    </row>
    <row r="149" spans="2:22" s="16" customFormat="1">
      <c r="B149" s="88"/>
      <c r="C149" s="18" t="s">
        <v>19</v>
      </c>
      <c r="D149" s="19">
        <f>+D148/19</f>
        <v>279089.84210526315</v>
      </c>
      <c r="E149" s="19"/>
      <c r="F149" s="12"/>
      <c r="G149" s="23"/>
      <c r="H149" s="6"/>
      <c r="I149" s="20"/>
      <c r="J149" s="21" t="s">
        <v>19</v>
      </c>
      <c r="K149" s="19">
        <f>+K148/19</f>
        <v>332736.94736842107</v>
      </c>
      <c r="L149" s="19"/>
      <c r="M149" s="17"/>
      <c r="N149" s="23"/>
      <c r="O149" s="21" t="s">
        <v>19</v>
      </c>
      <c r="P149" s="19">
        <f>+P148/20</f>
        <v>367534.1</v>
      </c>
      <c r="Q149" s="19"/>
      <c r="R149" s="17"/>
      <c r="S149" s="23"/>
      <c r="T149" s="3"/>
      <c r="U149" s="14"/>
      <c r="V149" s="14"/>
    </row>
    <row r="150" spans="2:22">
      <c r="B150" s="88"/>
      <c r="C150" s="43">
        <v>1</v>
      </c>
      <c r="D150" s="3">
        <v>248951</v>
      </c>
      <c r="E150" s="10">
        <f t="shared" ref="E150:E168" si="64">+D150-D$149</f>
        <v>-30138.842105263146</v>
      </c>
      <c r="F150" s="38">
        <f t="shared" ref="F150:F168" si="65">+E150/D$149</f>
        <v>-0.10798974938649256</v>
      </c>
      <c r="G150" s="23">
        <f t="shared" si="56"/>
        <v>0.10798974938649256</v>
      </c>
      <c r="H150" s="6">
        <f t="shared" si="57"/>
        <v>10.798974938649256</v>
      </c>
      <c r="I150" s="20">
        <f t="shared" si="53"/>
        <v>0</v>
      </c>
      <c r="J150" s="9">
        <v>1</v>
      </c>
      <c r="K150" s="10">
        <v>318360</v>
      </c>
      <c r="L150" s="10">
        <f t="shared" ref="L150:L168" si="66">+K150-K$149</f>
        <v>-14376.947368421068</v>
      </c>
      <c r="M150" s="4">
        <f t="shared" ref="M150:M168" si="67">+L150/K$149</f>
        <v>-4.3208148304919911E-2</v>
      </c>
      <c r="N150" s="23">
        <f t="shared" si="60"/>
        <v>4.3208148304919911E-2</v>
      </c>
      <c r="O150" s="9">
        <v>1</v>
      </c>
      <c r="P150" s="10">
        <v>368549</v>
      </c>
      <c r="Q150" s="10">
        <f t="shared" ref="Q150:Q169" si="68">+P150-P$149</f>
        <v>1014.9000000000233</v>
      </c>
      <c r="R150" s="4">
        <f t="shared" ref="R150:R169" si="69">+Q150/P$149</f>
        <v>2.7613764273846245E-3</v>
      </c>
      <c r="S150" s="23">
        <f t="shared" si="63"/>
        <v>2.7613764273846245E-3</v>
      </c>
      <c r="T150" s="3"/>
    </row>
    <row r="151" spans="2:22">
      <c r="B151" s="88"/>
      <c r="C151" s="43">
        <v>2</v>
      </c>
      <c r="D151" s="3">
        <v>301618</v>
      </c>
      <c r="E151" s="10">
        <f t="shared" si="64"/>
        <v>22528.157894736854</v>
      </c>
      <c r="F151" s="38">
        <f t="shared" si="65"/>
        <v>8.0720092586673231E-2</v>
      </c>
      <c r="G151" s="23">
        <f t="shared" si="56"/>
        <v>8.0720092586673231E-2</v>
      </c>
      <c r="H151" s="6">
        <f t="shared" si="57"/>
        <v>8.0720092586673236</v>
      </c>
      <c r="I151" s="20">
        <f t="shared" si="53"/>
        <v>0</v>
      </c>
      <c r="J151" s="9">
        <v>2</v>
      </c>
      <c r="K151" s="10">
        <v>326118</v>
      </c>
      <c r="L151" s="10">
        <f t="shared" si="66"/>
        <v>-6618.9473684210679</v>
      </c>
      <c r="M151" s="4">
        <f t="shared" si="67"/>
        <v>-1.9892432808467995E-2</v>
      </c>
      <c r="N151" s="23">
        <f t="shared" si="60"/>
        <v>1.9892432808467995E-2</v>
      </c>
      <c r="O151" s="9">
        <v>2</v>
      </c>
      <c r="P151" s="10">
        <v>320215</v>
      </c>
      <c r="Q151" s="10">
        <f t="shared" si="68"/>
        <v>-47319.099999999977</v>
      </c>
      <c r="R151" s="4">
        <f t="shared" si="69"/>
        <v>-0.12874750941477262</v>
      </c>
      <c r="S151" s="23">
        <f t="shared" si="63"/>
        <v>0.12874750941477262</v>
      </c>
      <c r="T151" s="3"/>
    </row>
    <row r="152" spans="2:22">
      <c r="B152" s="88"/>
      <c r="C152" s="43">
        <v>3</v>
      </c>
      <c r="D152" s="3">
        <v>278744</v>
      </c>
      <c r="E152" s="10">
        <f t="shared" si="64"/>
        <v>-345.84210526314564</v>
      </c>
      <c r="F152" s="38">
        <f t="shared" si="65"/>
        <v>-1.2391784045393734E-3</v>
      </c>
      <c r="G152" s="23">
        <f t="shared" si="56"/>
        <v>1.2391784045393734E-3</v>
      </c>
      <c r="H152" s="6">
        <f t="shared" si="57"/>
        <v>0.12391784045393735</v>
      </c>
      <c r="I152" s="20">
        <f t="shared" si="53"/>
        <v>0</v>
      </c>
      <c r="J152" s="9">
        <v>3</v>
      </c>
      <c r="K152" s="10">
        <v>333873</v>
      </c>
      <c r="L152" s="10">
        <f t="shared" si="66"/>
        <v>1136.0526315789321</v>
      </c>
      <c r="M152" s="4">
        <f t="shared" si="67"/>
        <v>3.4142665567014545E-3</v>
      </c>
      <c r="N152" s="23">
        <f t="shared" si="60"/>
        <v>3.4142665567014545E-3</v>
      </c>
      <c r="O152" s="9">
        <v>3</v>
      </c>
      <c r="P152" s="10">
        <v>354230</v>
      </c>
      <c r="Q152" s="10">
        <f t="shared" si="68"/>
        <v>-13304.099999999977</v>
      </c>
      <c r="R152" s="4">
        <f t="shared" si="69"/>
        <v>-3.6198273847242959E-2</v>
      </c>
      <c r="S152" s="23">
        <f t="shared" si="63"/>
        <v>3.6198273847242959E-2</v>
      </c>
      <c r="T152" s="3"/>
    </row>
    <row r="153" spans="2:22">
      <c r="B153" s="88"/>
      <c r="C153" s="43">
        <v>4</v>
      </c>
      <c r="D153" s="3">
        <v>272790</v>
      </c>
      <c r="E153" s="10">
        <f t="shared" si="64"/>
        <v>-6299.8421052631456</v>
      </c>
      <c r="F153" s="38">
        <f t="shared" si="65"/>
        <v>-2.2572810453226958E-2</v>
      </c>
      <c r="G153" s="23">
        <f t="shared" si="56"/>
        <v>2.2572810453226958E-2</v>
      </c>
      <c r="H153" s="6">
        <f t="shared" si="57"/>
        <v>2.2572810453226957</v>
      </c>
      <c r="I153" s="20">
        <f t="shared" si="53"/>
        <v>0</v>
      </c>
      <c r="J153" s="9">
        <v>4</v>
      </c>
      <c r="K153" s="10">
        <v>342166</v>
      </c>
      <c r="L153" s="10">
        <f t="shared" si="66"/>
        <v>9429.0526315789321</v>
      </c>
      <c r="M153" s="4">
        <f t="shared" si="67"/>
        <v>2.8337858798526117E-2</v>
      </c>
      <c r="N153" s="23">
        <f t="shared" si="60"/>
        <v>2.8337858798526117E-2</v>
      </c>
      <c r="O153" s="9">
        <v>4</v>
      </c>
      <c r="P153" s="10">
        <v>364249</v>
      </c>
      <c r="Q153" s="10">
        <f t="shared" si="68"/>
        <v>-3285.0999999999767</v>
      </c>
      <c r="R153" s="4">
        <f t="shared" si="69"/>
        <v>-8.9382182496807148E-3</v>
      </c>
      <c r="S153" s="23">
        <f t="shared" si="63"/>
        <v>8.9382182496807148E-3</v>
      </c>
      <c r="T153" s="3"/>
    </row>
    <row r="154" spans="2:22">
      <c r="B154" s="88"/>
      <c r="C154" s="43">
        <v>5</v>
      </c>
      <c r="D154" s="3">
        <v>251908</v>
      </c>
      <c r="E154" s="10">
        <f t="shared" si="64"/>
        <v>-27181.842105263146</v>
      </c>
      <c r="F154" s="38">
        <f t="shared" si="65"/>
        <v>-9.7394594873901161E-2</v>
      </c>
      <c r="G154" s="23">
        <f t="shared" si="56"/>
        <v>9.7394594873901161E-2</v>
      </c>
      <c r="H154" s="6">
        <f t="shared" si="57"/>
        <v>9.7394594873901159</v>
      </c>
      <c r="I154" s="20">
        <f t="shared" si="53"/>
        <v>0</v>
      </c>
      <c r="J154" s="9">
        <v>5</v>
      </c>
      <c r="K154" s="10">
        <v>332804</v>
      </c>
      <c r="L154" s="10">
        <f t="shared" si="66"/>
        <v>67.052631578932051</v>
      </c>
      <c r="M154" s="4">
        <f t="shared" si="67"/>
        <v>2.0151844305011434E-4</v>
      </c>
      <c r="N154" s="23">
        <f t="shared" si="60"/>
        <v>2.0151844305011434E-4</v>
      </c>
      <c r="O154" s="9">
        <v>5</v>
      </c>
      <c r="P154" s="10">
        <v>354444</v>
      </c>
      <c r="Q154" s="10">
        <f t="shared" si="68"/>
        <v>-13090.099999999977</v>
      </c>
      <c r="R154" s="4">
        <f t="shared" si="69"/>
        <v>-3.5616014949361098E-2</v>
      </c>
      <c r="S154" s="23">
        <f t="shared" si="63"/>
        <v>3.5616014949361098E-2</v>
      </c>
      <c r="T154" s="3"/>
    </row>
    <row r="155" spans="2:22">
      <c r="B155" s="88"/>
      <c r="C155" s="43">
        <v>6</v>
      </c>
      <c r="D155" s="3">
        <v>241381</v>
      </c>
      <c r="E155" s="10">
        <f t="shared" si="64"/>
        <v>-37708.842105263146</v>
      </c>
      <c r="F155" s="38">
        <f t="shared" si="65"/>
        <v>-0.13511363158477355</v>
      </c>
      <c r="G155" s="23">
        <f t="shared" si="56"/>
        <v>0.13511363158477355</v>
      </c>
      <c r="H155" s="6">
        <f t="shared" si="57"/>
        <v>13.511363158477355</v>
      </c>
      <c r="I155" s="20">
        <f t="shared" si="53"/>
        <v>0</v>
      </c>
      <c r="J155" s="9">
        <v>6</v>
      </c>
      <c r="K155" s="10">
        <v>335003</v>
      </c>
      <c r="L155" s="10">
        <f t="shared" si="66"/>
        <v>2266.0526315789321</v>
      </c>
      <c r="M155" s="4">
        <f t="shared" si="67"/>
        <v>6.8103426730962294E-3</v>
      </c>
      <c r="N155" s="23">
        <f t="shared" si="60"/>
        <v>6.8103426730962294E-3</v>
      </c>
      <c r="O155" s="9">
        <v>6</v>
      </c>
      <c r="P155" s="10">
        <v>406304</v>
      </c>
      <c r="Q155" s="10">
        <f t="shared" si="68"/>
        <v>38769.900000000023</v>
      </c>
      <c r="R155" s="4">
        <f t="shared" si="69"/>
        <v>0.10548653852798971</v>
      </c>
      <c r="S155" s="23">
        <f t="shared" si="63"/>
        <v>0.10548653852798971</v>
      </c>
      <c r="T155" s="3"/>
    </row>
    <row r="156" spans="2:22">
      <c r="B156" s="88"/>
      <c r="C156" s="43">
        <v>7</v>
      </c>
      <c r="D156" s="3">
        <v>256807</v>
      </c>
      <c r="E156" s="10">
        <f t="shared" si="64"/>
        <v>-22282.842105263146</v>
      </c>
      <c r="F156" s="38">
        <f t="shared" si="65"/>
        <v>-7.9841107570152337E-2</v>
      </c>
      <c r="G156" s="23">
        <f t="shared" si="56"/>
        <v>7.9841107570152337E-2</v>
      </c>
      <c r="H156" s="6">
        <f t="shared" si="57"/>
        <v>7.9841107570152339</v>
      </c>
      <c r="I156" s="20">
        <f t="shared" si="53"/>
        <v>0</v>
      </c>
      <c r="J156" s="9">
        <v>7</v>
      </c>
      <c r="K156" s="10">
        <v>336802</v>
      </c>
      <c r="L156" s="10">
        <f t="shared" si="66"/>
        <v>4065.0526315789321</v>
      </c>
      <c r="M156" s="4">
        <f t="shared" si="67"/>
        <v>1.2217016065480478E-2</v>
      </c>
      <c r="N156" s="23">
        <f t="shared" si="60"/>
        <v>1.2217016065480478E-2</v>
      </c>
      <c r="O156" s="9">
        <v>7</v>
      </c>
      <c r="P156" s="10">
        <v>347191</v>
      </c>
      <c r="Q156" s="10">
        <f t="shared" si="68"/>
        <v>-20343.099999999977</v>
      </c>
      <c r="R156" s="4">
        <f t="shared" si="69"/>
        <v>-5.5350238250001779E-2</v>
      </c>
      <c r="S156" s="23">
        <f t="shared" si="63"/>
        <v>5.5350238250001779E-2</v>
      </c>
      <c r="T156" s="3"/>
    </row>
    <row r="157" spans="2:22">
      <c r="B157" s="88"/>
      <c r="C157" s="43">
        <v>8</v>
      </c>
      <c r="D157" s="3">
        <v>276917</v>
      </c>
      <c r="E157" s="10">
        <f t="shared" si="64"/>
        <v>-2172.8421052631456</v>
      </c>
      <c r="F157" s="38">
        <f t="shared" si="65"/>
        <v>-7.7854575031205322E-3</v>
      </c>
      <c r="G157" s="23">
        <f t="shared" si="56"/>
        <v>7.7854575031205322E-3</v>
      </c>
      <c r="H157" s="6">
        <f t="shared" si="57"/>
        <v>0.7785457503120532</v>
      </c>
      <c r="I157" s="20">
        <f t="shared" si="53"/>
        <v>0</v>
      </c>
      <c r="J157" s="9">
        <v>8</v>
      </c>
      <c r="K157" s="10">
        <v>331121</v>
      </c>
      <c r="L157" s="10">
        <f t="shared" si="66"/>
        <v>-1615.9473684210679</v>
      </c>
      <c r="M157" s="4">
        <f t="shared" si="67"/>
        <v>-4.8565312064121919E-3</v>
      </c>
      <c r="N157" s="23">
        <f t="shared" si="60"/>
        <v>4.8565312064121919E-3</v>
      </c>
      <c r="O157" s="9">
        <v>8</v>
      </c>
      <c r="P157" s="10">
        <v>385254</v>
      </c>
      <c r="Q157" s="10">
        <f t="shared" si="68"/>
        <v>17719.900000000023</v>
      </c>
      <c r="R157" s="4">
        <f t="shared" si="69"/>
        <v>4.8212941329797761E-2</v>
      </c>
      <c r="S157" s="23">
        <f t="shared" si="63"/>
        <v>4.8212941329797761E-2</v>
      </c>
      <c r="T157" s="3"/>
    </row>
    <row r="158" spans="2:22">
      <c r="B158" s="88"/>
      <c r="C158" s="43">
        <v>9</v>
      </c>
      <c r="D158" s="3">
        <v>262381</v>
      </c>
      <c r="E158" s="10">
        <f t="shared" si="64"/>
        <v>-16708.842105263146</v>
      </c>
      <c r="F158" s="38">
        <f t="shared" si="65"/>
        <v>-5.9869044244760229E-2</v>
      </c>
      <c r="G158" s="23">
        <f t="shared" si="56"/>
        <v>5.9869044244760229E-2</v>
      </c>
      <c r="H158" s="6">
        <f t="shared" si="57"/>
        <v>5.9869044244760232</v>
      </c>
      <c r="I158" s="20">
        <f t="shared" si="53"/>
        <v>0</v>
      </c>
      <c r="J158" s="9">
        <v>9</v>
      </c>
      <c r="K158" s="10">
        <v>319813</v>
      </c>
      <c r="L158" s="10">
        <f t="shared" si="66"/>
        <v>-12923.947368421068</v>
      </c>
      <c r="M158" s="4">
        <f t="shared" si="67"/>
        <v>-3.8841335387113179E-2</v>
      </c>
      <c r="N158" s="23">
        <f t="shared" si="60"/>
        <v>3.8841335387113179E-2</v>
      </c>
      <c r="O158" s="9">
        <v>9</v>
      </c>
      <c r="P158" s="10">
        <v>339953</v>
      </c>
      <c r="Q158" s="10">
        <f t="shared" si="68"/>
        <v>-27581.099999999977</v>
      </c>
      <c r="R158" s="4">
        <f t="shared" si="69"/>
        <v>-7.5043649011071301E-2</v>
      </c>
      <c r="S158" s="23">
        <f t="shared" si="63"/>
        <v>7.5043649011071301E-2</v>
      </c>
      <c r="T158" s="3"/>
    </row>
    <row r="159" spans="2:22">
      <c r="B159" s="88"/>
      <c r="C159" s="43">
        <v>10</v>
      </c>
      <c r="D159" s="3">
        <v>239513</v>
      </c>
      <c r="E159" s="10">
        <f t="shared" si="64"/>
        <v>-39576.842105263146</v>
      </c>
      <c r="F159" s="38">
        <f t="shared" si="65"/>
        <v>-0.14180681678244711</v>
      </c>
      <c r="G159" s="23">
        <f t="shared" si="56"/>
        <v>0.14180681678244711</v>
      </c>
      <c r="H159" s="6">
        <f t="shared" si="57"/>
        <v>14.18068167824471</v>
      </c>
      <c r="I159" s="20">
        <f t="shared" si="53"/>
        <v>0</v>
      </c>
      <c r="J159" s="9">
        <v>10</v>
      </c>
      <c r="K159" s="10">
        <v>340329</v>
      </c>
      <c r="L159" s="10">
        <f t="shared" si="66"/>
        <v>7592.0526315789321</v>
      </c>
      <c r="M159" s="4">
        <f t="shared" si="67"/>
        <v>2.2816981076563991E-2</v>
      </c>
      <c r="N159" s="23">
        <f t="shared" si="60"/>
        <v>2.2816981076563991E-2</v>
      </c>
      <c r="O159" s="9">
        <v>10</v>
      </c>
      <c r="P159" s="10">
        <v>374303</v>
      </c>
      <c r="Q159" s="10">
        <f t="shared" si="68"/>
        <v>6768.9000000000233</v>
      </c>
      <c r="R159" s="4">
        <f t="shared" si="69"/>
        <v>1.8417066606880896E-2</v>
      </c>
      <c r="S159" s="23">
        <f t="shared" si="63"/>
        <v>1.8417066606880896E-2</v>
      </c>
      <c r="T159" s="3"/>
    </row>
    <row r="160" spans="2:22">
      <c r="B160" s="88"/>
      <c r="C160" s="43">
        <v>11</v>
      </c>
      <c r="D160" s="3">
        <v>272129</v>
      </c>
      <c r="E160" s="10">
        <f t="shared" si="64"/>
        <v>-6960.8421052631456</v>
      </c>
      <c r="F160" s="38">
        <f t="shared" si="65"/>
        <v>-2.4941223416643569E-2</v>
      </c>
      <c r="G160" s="23">
        <f t="shared" si="56"/>
        <v>2.4941223416643569E-2</v>
      </c>
      <c r="H160" s="6">
        <f t="shared" si="57"/>
        <v>2.4941223416643568</v>
      </c>
      <c r="I160" s="20">
        <f t="shared" si="53"/>
        <v>0</v>
      </c>
      <c r="J160" s="9">
        <v>11</v>
      </c>
      <c r="K160" s="10">
        <v>332937</v>
      </c>
      <c r="L160" s="10">
        <f t="shared" si="66"/>
        <v>200.05263157893205</v>
      </c>
      <c r="M160" s="4">
        <f t="shared" si="67"/>
        <v>6.0123359657268519E-4</v>
      </c>
      <c r="N160" s="23">
        <f t="shared" si="60"/>
        <v>6.0123359657268519E-4</v>
      </c>
      <c r="O160" s="9">
        <v>11</v>
      </c>
      <c r="P160" s="10">
        <v>375098</v>
      </c>
      <c r="Q160" s="10">
        <f t="shared" si="68"/>
        <v>7563.9000000000233</v>
      </c>
      <c r="R160" s="4">
        <f t="shared" si="69"/>
        <v>2.0580131204152276E-2</v>
      </c>
      <c r="S160" s="23">
        <f t="shared" si="63"/>
        <v>2.0580131204152276E-2</v>
      </c>
      <c r="T160" s="3"/>
    </row>
    <row r="161" spans="2:22">
      <c r="B161" s="88"/>
      <c r="C161" s="43">
        <v>12</v>
      </c>
      <c r="D161" s="3">
        <v>283929</v>
      </c>
      <c r="E161" s="10">
        <f t="shared" si="64"/>
        <v>4839.1578947368544</v>
      </c>
      <c r="F161" s="38">
        <f t="shared" si="65"/>
        <v>1.7339068517268678E-2</v>
      </c>
      <c r="G161" s="23">
        <f t="shared" si="56"/>
        <v>1.7339068517268678E-2</v>
      </c>
      <c r="H161" s="6">
        <f t="shared" si="57"/>
        <v>1.7339068517268679</v>
      </c>
      <c r="I161" s="20">
        <f t="shared" si="53"/>
        <v>0</v>
      </c>
      <c r="J161" s="9">
        <v>12</v>
      </c>
      <c r="K161" s="10">
        <v>334738</v>
      </c>
      <c r="L161" s="10">
        <f t="shared" si="66"/>
        <v>2001.0526315789321</v>
      </c>
      <c r="M161" s="4">
        <f t="shared" si="67"/>
        <v>6.0139177431452421E-3</v>
      </c>
      <c r="N161" s="23">
        <f t="shared" si="60"/>
        <v>6.0139177431452421E-3</v>
      </c>
      <c r="O161" s="9">
        <v>12</v>
      </c>
      <c r="P161" s="10">
        <v>372585</v>
      </c>
      <c r="Q161" s="10">
        <f t="shared" si="68"/>
        <v>5050.9000000000233</v>
      </c>
      <c r="R161" s="4">
        <f t="shared" si="69"/>
        <v>1.374267040799758E-2</v>
      </c>
      <c r="S161" s="23">
        <f t="shared" si="63"/>
        <v>1.374267040799758E-2</v>
      </c>
      <c r="T161" s="3"/>
    </row>
    <row r="162" spans="2:22">
      <c r="B162" s="88"/>
      <c r="C162" s="43">
        <v>13</v>
      </c>
      <c r="D162" s="3">
        <v>277804</v>
      </c>
      <c r="E162" s="10">
        <f t="shared" si="64"/>
        <v>-1285.8421052631456</v>
      </c>
      <c r="F162" s="38">
        <f t="shared" si="65"/>
        <v>-4.6072694569018746E-3</v>
      </c>
      <c r="G162" s="23">
        <f t="shared" si="56"/>
        <v>4.6072694569018746E-3</v>
      </c>
      <c r="H162" s="6">
        <f t="shared" si="57"/>
        <v>0.46072694569018746</v>
      </c>
      <c r="I162" s="20">
        <f t="shared" si="53"/>
        <v>0</v>
      </c>
      <c r="J162" s="9">
        <v>13</v>
      </c>
      <c r="K162" s="10">
        <v>334767</v>
      </c>
      <c r="L162" s="10">
        <f t="shared" si="66"/>
        <v>2030.0526315789321</v>
      </c>
      <c r="M162" s="4">
        <f t="shared" si="67"/>
        <v>6.1010736788757276E-3</v>
      </c>
      <c r="N162" s="23">
        <f t="shared" si="60"/>
        <v>6.1010736788757276E-3</v>
      </c>
      <c r="O162" s="9">
        <v>13</v>
      </c>
      <c r="P162" s="10">
        <v>372553</v>
      </c>
      <c r="Q162" s="10">
        <f t="shared" si="68"/>
        <v>5018.9000000000233</v>
      </c>
      <c r="R162" s="4">
        <f t="shared" si="69"/>
        <v>1.3655603656912443E-2</v>
      </c>
      <c r="S162" s="23">
        <f t="shared" si="63"/>
        <v>1.3655603656912443E-2</v>
      </c>
      <c r="T162" s="3"/>
    </row>
    <row r="163" spans="2:22">
      <c r="B163" s="88"/>
      <c r="C163" s="43">
        <v>14</v>
      </c>
      <c r="D163" s="3">
        <v>277060</v>
      </c>
      <c r="E163" s="10">
        <f t="shared" si="64"/>
        <v>-2029.8421052631456</v>
      </c>
      <c r="F163" s="38">
        <f t="shared" si="65"/>
        <v>-7.2730776940909177E-3</v>
      </c>
      <c r="G163" s="23">
        <f t="shared" si="56"/>
        <v>7.2730776940909177E-3</v>
      </c>
      <c r="H163" s="6">
        <f t="shared" si="57"/>
        <v>0.72730776940909181</v>
      </c>
      <c r="I163" s="20">
        <f t="shared" si="53"/>
        <v>0</v>
      </c>
      <c r="J163" s="9">
        <v>14</v>
      </c>
      <c r="K163" s="10">
        <v>345582</v>
      </c>
      <c r="L163" s="10">
        <f t="shared" si="66"/>
        <v>12845.052631578932</v>
      </c>
      <c r="M163" s="4">
        <f t="shared" si="67"/>
        <v>3.8604226952158462E-2</v>
      </c>
      <c r="N163" s="23">
        <f t="shared" si="60"/>
        <v>3.8604226952158462E-2</v>
      </c>
      <c r="O163" s="9">
        <v>14</v>
      </c>
      <c r="P163" s="10">
        <v>375404</v>
      </c>
      <c r="Q163" s="10">
        <f t="shared" si="68"/>
        <v>7869.9000000000233</v>
      </c>
      <c r="R163" s="4">
        <f t="shared" si="69"/>
        <v>2.1412707011403905E-2</v>
      </c>
      <c r="S163" s="23">
        <f t="shared" si="63"/>
        <v>2.1412707011403905E-2</v>
      </c>
      <c r="T163" s="3"/>
    </row>
    <row r="164" spans="2:22">
      <c r="B164" s="88"/>
      <c r="C164" s="43">
        <v>15</v>
      </c>
      <c r="D164" s="3">
        <v>304523</v>
      </c>
      <c r="E164" s="10">
        <f t="shared" si="64"/>
        <v>25433.157894736854</v>
      </c>
      <c r="F164" s="38">
        <f t="shared" si="65"/>
        <v>9.1128927168708407E-2</v>
      </c>
      <c r="G164" s="23">
        <f t="shared" si="56"/>
        <v>9.1128927168708407E-2</v>
      </c>
      <c r="H164" s="6">
        <f t="shared" si="57"/>
        <v>9.1128927168708405</v>
      </c>
      <c r="I164" s="20">
        <f t="shared" si="53"/>
        <v>0</v>
      </c>
      <c r="J164" s="9">
        <v>15</v>
      </c>
      <c r="K164" s="10">
        <v>326745</v>
      </c>
      <c r="L164" s="10">
        <f t="shared" si="66"/>
        <v>-5991.9473684210679</v>
      </c>
      <c r="M164" s="4">
        <f t="shared" si="67"/>
        <v>-1.800806137043302E-2</v>
      </c>
      <c r="N164" s="23">
        <f t="shared" si="60"/>
        <v>1.800806137043302E-2</v>
      </c>
      <c r="O164" s="9">
        <v>15</v>
      </c>
      <c r="P164" s="10">
        <v>374501</v>
      </c>
      <c r="Q164" s="10">
        <f t="shared" si="68"/>
        <v>6966.9000000000233</v>
      </c>
      <c r="R164" s="4">
        <f t="shared" si="69"/>
        <v>1.8955792129220182E-2</v>
      </c>
      <c r="S164" s="23">
        <f t="shared" si="63"/>
        <v>1.8955792129220182E-2</v>
      </c>
      <c r="T164" s="3"/>
    </row>
    <row r="165" spans="2:22">
      <c r="B165" s="88"/>
      <c r="C165" s="43">
        <v>16</v>
      </c>
      <c r="D165" s="3">
        <v>339649</v>
      </c>
      <c r="E165" s="10">
        <f t="shared" si="64"/>
        <v>60559.157894736854</v>
      </c>
      <c r="F165" s="38">
        <f t="shared" si="65"/>
        <v>0.21698804025943735</v>
      </c>
      <c r="G165" s="23">
        <f t="shared" si="56"/>
        <v>0.21698804025943735</v>
      </c>
      <c r="H165" s="6">
        <f t="shared" si="57"/>
        <v>21.698804025943737</v>
      </c>
      <c r="I165" s="20">
        <f t="shared" si="53"/>
        <v>1</v>
      </c>
      <c r="J165" s="9">
        <v>16</v>
      </c>
      <c r="K165" s="10">
        <v>328071</v>
      </c>
      <c r="L165" s="10">
        <f t="shared" si="66"/>
        <v>-4665.9473684210679</v>
      </c>
      <c r="M165" s="4">
        <f t="shared" si="67"/>
        <v>-1.4022931343583929E-2</v>
      </c>
      <c r="N165" s="23">
        <f t="shared" si="60"/>
        <v>1.4022931343583929E-2</v>
      </c>
      <c r="O165" s="9">
        <v>16</v>
      </c>
      <c r="P165" s="10">
        <v>358767</v>
      </c>
      <c r="Q165" s="10">
        <f t="shared" si="68"/>
        <v>-8767.0999999999767</v>
      </c>
      <c r="R165" s="4">
        <f t="shared" si="69"/>
        <v>-2.3853841044953319E-2</v>
      </c>
      <c r="S165" s="23">
        <f t="shared" si="63"/>
        <v>2.3853841044953319E-2</v>
      </c>
      <c r="T165" s="3"/>
    </row>
    <row r="166" spans="2:22">
      <c r="B166" s="88"/>
      <c r="C166" s="43">
        <v>17</v>
      </c>
      <c r="D166" s="3">
        <v>305733</v>
      </c>
      <c r="E166" s="10">
        <f t="shared" si="64"/>
        <v>26643.157894736854</v>
      </c>
      <c r="F166" s="38">
        <f t="shared" si="65"/>
        <v>9.5464448629728221E-2</v>
      </c>
      <c r="G166" s="23">
        <f t="shared" si="56"/>
        <v>9.5464448629728221E-2</v>
      </c>
      <c r="H166" s="6">
        <f t="shared" si="57"/>
        <v>9.5464448629728214</v>
      </c>
      <c r="I166" s="20">
        <f t="shared" si="53"/>
        <v>0</v>
      </c>
      <c r="J166" s="9">
        <v>17</v>
      </c>
      <c r="K166" s="10">
        <v>336325</v>
      </c>
      <c r="L166" s="10">
        <f t="shared" si="66"/>
        <v>3588.0526315789321</v>
      </c>
      <c r="M166" s="4">
        <f t="shared" si="67"/>
        <v>1.07834511915687E-2</v>
      </c>
      <c r="N166" s="23">
        <f t="shared" si="60"/>
        <v>1.07834511915687E-2</v>
      </c>
      <c r="O166" s="9">
        <v>17</v>
      </c>
      <c r="P166" s="10">
        <v>369745</v>
      </c>
      <c r="Q166" s="10">
        <f t="shared" si="68"/>
        <v>2210.9000000000233</v>
      </c>
      <c r="R166" s="4">
        <f t="shared" si="69"/>
        <v>6.0154962491916356E-3</v>
      </c>
      <c r="S166" s="23">
        <f t="shared" si="63"/>
        <v>6.0154962491916356E-3</v>
      </c>
      <c r="T166" s="3"/>
    </row>
    <row r="167" spans="2:22">
      <c r="B167" s="88"/>
      <c r="C167" s="43">
        <v>18</v>
      </c>
      <c r="D167" s="3">
        <v>300041</v>
      </c>
      <c r="E167" s="10">
        <f t="shared" si="64"/>
        <v>20951.157894736854</v>
      </c>
      <c r="F167" s="38">
        <f t="shared" si="65"/>
        <v>7.5069582384996988E-2</v>
      </c>
      <c r="G167" s="23">
        <f t="shared" si="56"/>
        <v>7.5069582384996988E-2</v>
      </c>
      <c r="H167" s="6">
        <f t="shared" si="57"/>
        <v>7.5069582384996991</v>
      </c>
      <c r="I167" s="20">
        <f t="shared" si="53"/>
        <v>0</v>
      </c>
      <c r="J167" s="9">
        <v>18</v>
      </c>
      <c r="K167" s="10">
        <v>331652</v>
      </c>
      <c r="L167" s="10">
        <f t="shared" si="66"/>
        <v>-1084.9473684210679</v>
      </c>
      <c r="M167" s="4">
        <f t="shared" si="67"/>
        <v>-3.2606759694160633E-3</v>
      </c>
      <c r="N167" s="23">
        <f t="shared" si="60"/>
        <v>3.2606759694160633E-3</v>
      </c>
      <c r="O167" s="9">
        <v>18</v>
      </c>
      <c r="P167" s="10">
        <v>366937</v>
      </c>
      <c r="Q167" s="10">
        <f t="shared" si="68"/>
        <v>-597.09999999997672</v>
      </c>
      <c r="R167" s="4">
        <f t="shared" si="69"/>
        <v>-1.6246111585291726E-3</v>
      </c>
      <c r="S167" s="23">
        <f t="shared" si="63"/>
        <v>1.6246111585291726E-3</v>
      </c>
      <c r="T167" s="3"/>
    </row>
    <row r="168" spans="2:22">
      <c r="B168" s="88"/>
      <c r="C168" s="43">
        <v>19</v>
      </c>
      <c r="D168" s="3">
        <v>310829</v>
      </c>
      <c r="E168" s="10">
        <f t="shared" si="64"/>
        <v>31739.157894736854</v>
      </c>
      <c r="F168" s="38">
        <f t="shared" si="65"/>
        <v>0.11372380182423812</v>
      </c>
      <c r="G168" s="23">
        <f t="shared" si="56"/>
        <v>0.11372380182423812</v>
      </c>
      <c r="H168" s="6">
        <f t="shared" si="57"/>
        <v>11.372380182423813</v>
      </c>
      <c r="I168" s="20">
        <f t="shared" si="53"/>
        <v>0</v>
      </c>
      <c r="J168" s="9">
        <v>19</v>
      </c>
      <c r="K168" s="10">
        <v>334796</v>
      </c>
      <c r="L168" s="10">
        <f t="shared" si="66"/>
        <v>2059.0526315789321</v>
      </c>
      <c r="M168" s="4">
        <f t="shared" si="67"/>
        <v>6.1882296146062131E-3</v>
      </c>
      <c r="N168" s="23">
        <f t="shared" si="60"/>
        <v>6.1882296146062131E-3</v>
      </c>
      <c r="O168" s="9">
        <v>19</v>
      </c>
      <c r="P168" s="10">
        <v>365444</v>
      </c>
      <c r="Q168" s="10">
        <f t="shared" si="68"/>
        <v>-2090.0999999999767</v>
      </c>
      <c r="R168" s="4">
        <f t="shared" si="69"/>
        <v>-5.6868192638451151E-3</v>
      </c>
      <c r="S168" s="23">
        <f t="shared" si="63"/>
        <v>5.6868192638451151E-3</v>
      </c>
      <c r="T168" s="3"/>
    </row>
    <row r="169" spans="2:22">
      <c r="B169" s="90"/>
      <c r="C169" s="44"/>
      <c r="D169" s="25"/>
      <c r="E169" s="25"/>
      <c r="F169" s="39"/>
      <c r="G169" s="27"/>
      <c r="H169" s="28"/>
      <c r="I169" s="29"/>
      <c r="J169" s="30"/>
      <c r="K169" s="25"/>
      <c r="L169" s="25"/>
      <c r="M169" s="26"/>
      <c r="N169" s="27"/>
      <c r="O169" s="30">
        <v>20</v>
      </c>
      <c r="P169" s="25">
        <v>404956</v>
      </c>
      <c r="Q169" s="25">
        <f t="shared" si="68"/>
        <v>37421.900000000023</v>
      </c>
      <c r="R169" s="26">
        <f t="shared" si="69"/>
        <v>0.1018188516385283</v>
      </c>
      <c r="S169" s="27">
        <f t="shared" si="63"/>
        <v>0.1018188516385283</v>
      </c>
      <c r="T169" s="3"/>
    </row>
    <row r="170" spans="2:22" s="16" customFormat="1">
      <c r="B170" s="87" t="s">
        <v>33</v>
      </c>
      <c r="C170" s="18" t="s">
        <v>18</v>
      </c>
      <c r="D170" s="19">
        <f>SUM(D172:D207)</f>
        <v>9815773</v>
      </c>
      <c r="E170" s="37"/>
      <c r="F170" s="40"/>
      <c r="G170" s="33"/>
      <c r="H170" s="34"/>
      <c r="I170" s="35"/>
      <c r="J170" s="36" t="s">
        <v>18</v>
      </c>
      <c r="K170" s="37">
        <f>SUM(K172:K211)</f>
        <v>13096686</v>
      </c>
      <c r="L170" s="37"/>
      <c r="M170" s="41"/>
      <c r="N170" s="33"/>
      <c r="O170" s="36" t="s">
        <v>18</v>
      </c>
      <c r="P170" s="37">
        <f>SUM(P172:P212)</f>
        <v>15175862</v>
      </c>
      <c r="Q170" s="37"/>
      <c r="R170" s="41"/>
      <c r="S170" s="33"/>
      <c r="T170" s="3"/>
      <c r="U170" s="14"/>
      <c r="V170" s="14"/>
    </row>
    <row r="171" spans="2:22" s="16" customFormat="1">
      <c r="B171" s="88"/>
      <c r="C171" s="18" t="s">
        <v>19</v>
      </c>
      <c r="D171" s="19">
        <f>+D170/36</f>
        <v>272660.36111111112</v>
      </c>
      <c r="E171" s="19"/>
      <c r="F171" s="12"/>
      <c r="G171" s="23"/>
      <c r="H171" s="6"/>
      <c r="I171" s="20"/>
      <c r="J171" s="21" t="s">
        <v>19</v>
      </c>
      <c r="K171" s="19">
        <f>+K170/40</f>
        <v>327417.15000000002</v>
      </c>
      <c r="L171" s="19"/>
      <c r="M171" s="17"/>
      <c r="N171" s="23"/>
      <c r="O171" s="21" t="s">
        <v>19</v>
      </c>
      <c r="P171" s="19">
        <f>+P170/41</f>
        <v>370142.97560975607</v>
      </c>
      <c r="Q171" s="19"/>
      <c r="R171" s="17"/>
      <c r="S171" s="23"/>
      <c r="T171" s="3"/>
      <c r="U171" s="14"/>
      <c r="V171" s="14"/>
    </row>
    <row r="172" spans="2:22">
      <c r="B172" s="88"/>
      <c r="C172" s="43">
        <v>1</v>
      </c>
      <c r="D172" s="3">
        <v>274073</v>
      </c>
      <c r="E172" s="10">
        <f t="shared" ref="E172:E207" si="70">+D172-D$171</f>
        <v>1412.638888888876</v>
      </c>
      <c r="F172" s="38">
        <f t="shared" ref="F172:F207" si="71">+E172/D$171</f>
        <v>5.1809470329030154E-3</v>
      </c>
      <c r="G172" s="23">
        <f t="shared" si="56"/>
        <v>5.1809470329030154E-3</v>
      </c>
      <c r="H172" s="6">
        <f t="shared" si="57"/>
        <v>0.51809470329030149</v>
      </c>
      <c r="I172" s="20">
        <f t="shared" si="53"/>
        <v>0</v>
      </c>
      <c r="J172" s="9">
        <v>1</v>
      </c>
      <c r="K172" s="10">
        <v>295990</v>
      </c>
      <c r="L172" s="10">
        <f t="shared" ref="L172:L211" si="72">+K172-K$171</f>
        <v>-31427.150000000023</v>
      </c>
      <c r="M172" s="4">
        <f t="shared" ref="M172:M211" si="73">+L172/K$171</f>
        <v>-9.5985045377128292E-2</v>
      </c>
      <c r="N172" s="23">
        <f t="shared" si="60"/>
        <v>9.5985045377128292E-2</v>
      </c>
      <c r="O172" s="9">
        <v>1</v>
      </c>
      <c r="P172" s="10">
        <v>392889</v>
      </c>
      <c r="Q172" s="10">
        <f t="shared" ref="Q172:Q212" si="74">+P172-P$171</f>
        <v>22746.024390243925</v>
      </c>
      <c r="R172" s="4">
        <f t="shared" ref="R172:R212" si="75">+Q172/P$171</f>
        <v>6.1451995280399956E-2</v>
      </c>
      <c r="S172" s="23">
        <f t="shared" si="63"/>
        <v>6.1451995280399956E-2</v>
      </c>
      <c r="T172" s="3"/>
    </row>
    <row r="173" spans="2:22">
      <c r="B173" s="88"/>
      <c r="C173" s="43">
        <v>2</v>
      </c>
      <c r="D173" s="3">
        <v>262468</v>
      </c>
      <c r="E173" s="10">
        <f t="shared" si="70"/>
        <v>-10192.361111111124</v>
      </c>
      <c r="F173" s="38">
        <f t="shared" si="71"/>
        <v>-3.7381161931923285E-2</v>
      </c>
      <c r="G173" s="23">
        <f t="shared" si="56"/>
        <v>3.7381161931923285E-2</v>
      </c>
      <c r="H173" s="6">
        <f t="shared" si="57"/>
        <v>3.7381161931923286</v>
      </c>
      <c r="I173" s="20">
        <f t="shared" si="53"/>
        <v>0</v>
      </c>
      <c r="J173" s="9">
        <v>2</v>
      </c>
      <c r="K173" s="10">
        <v>285867</v>
      </c>
      <c r="L173" s="10">
        <f t="shared" si="72"/>
        <v>-41550.150000000023</v>
      </c>
      <c r="M173" s="4">
        <f t="shared" si="73"/>
        <v>-0.12690279052273229</v>
      </c>
      <c r="N173" s="23">
        <f t="shared" si="60"/>
        <v>0.12690279052273229</v>
      </c>
      <c r="O173" s="9">
        <v>2</v>
      </c>
      <c r="P173" s="10">
        <v>379838</v>
      </c>
      <c r="Q173" s="10">
        <f t="shared" si="74"/>
        <v>9695.0243902439252</v>
      </c>
      <c r="R173" s="4">
        <f t="shared" si="75"/>
        <v>2.6192647244683759E-2</v>
      </c>
      <c r="S173" s="23">
        <f t="shared" si="63"/>
        <v>2.6192647244683759E-2</v>
      </c>
      <c r="T173" s="3"/>
    </row>
    <row r="174" spans="2:22">
      <c r="B174" s="88"/>
      <c r="C174" s="43">
        <v>3</v>
      </c>
      <c r="D174" s="3">
        <v>276164</v>
      </c>
      <c r="E174" s="10">
        <f t="shared" si="70"/>
        <v>3503.638888888876</v>
      </c>
      <c r="F174" s="38">
        <f t="shared" si="71"/>
        <v>1.2849828536173313E-2</v>
      </c>
      <c r="G174" s="23">
        <f t="shared" si="56"/>
        <v>1.2849828536173313E-2</v>
      </c>
      <c r="H174" s="6">
        <f t="shared" si="57"/>
        <v>1.2849828536173313</v>
      </c>
      <c r="I174" s="20">
        <f t="shared" si="53"/>
        <v>0</v>
      </c>
      <c r="J174" s="9">
        <v>3</v>
      </c>
      <c r="K174" s="10">
        <v>331339</v>
      </c>
      <c r="L174" s="10">
        <f t="shared" si="72"/>
        <v>3921.8499999999767</v>
      </c>
      <c r="M174" s="4">
        <f t="shared" si="73"/>
        <v>1.1978144700117195E-2</v>
      </c>
      <c r="N174" s="23">
        <f t="shared" si="60"/>
        <v>1.1978144700117195E-2</v>
      </c>
      <c r="O174" s="9">
        <v>3</v>
      </c>
      <c r="P174" s="10">
        <v>400565</v>
      </c>
      <c r="Q174" s="10">
        <f t="shared" si="74"/>
        <v>30422.024390243925</v>
      </c>
      <c r="R174" s="4">
        <f t="shared" si="75"/>
        <v>8.2189927662758205E-2</v>
      </c>
      <c r="S174" s="23">
        <f t="shared" si="63"/>
        <v>8.2189927662758205E-2</v>
      </c>
      <c r="T174" s="3"/>
    </row>
    <row r="175" spans="2:22">
      <c r="B175" s="88"/>
      <c r="C175" s="43">
        <v>4</v>
      </c>
      <c r="D175" s="3">
        <v>268644</v>
      </c>
      <c r="E175" s="10">
        <f t="shared" si="70"/>
        <v>-4016.361111111124</v>
      </c>
      <c r="F175" s="38">
        <f t="shared" si="71"/>
        <v>-1.4730271370375055E-2</v>
      </c>
      <c r="G175" s="23">
        <f t="shared" si="56"/>
        <v>1.4730271370375055E-2</v>
      </c>
      <c r="H175" s="6">
        <f t="shared" si="57"/>
        <v>1.4730271370375054</v>
      </c>
      <c r="I175" s="20">
        <f t="shared" si="53"/>
        <v>0</v>
      </c>
      <c r="J175" s="9">
        <v>4</v>
      </c>
      <c r="K175" s="10">
        <v>337344</v>
      </c>
      <c r="L175" s="10">
        <f t="shared" si="72"/>
        <v>9926.8499999999767</v>
      </c>
      <c r="M175" s="4">
        <f t="shared" si="73"/>
        <v>3.0318662293651925E-2</v>
      </c>
      <c r="N175" s="23">
        <f t="shared" si="60"/>
        <v>3.0318662293651925E-2</v>
      </c>
      <c r="O175" s="9">
        <v>4</v>
      </c>
      <c r="P175" s="10">
        <v>378924</v>
      </c>
      <c r="Q175" s="10">
        <f t="shared" si="74"/>
        <v>8781.0243902439252</v>
      </c>
      <c r="R175" s="4">
        <f t="shared" si="75"/>
        <v>2.3723331168931355E-2</v>
      </c>
      <c r="S175" s="23">
        <f t="shared" si="63"/>
        <v>2.3723331168931355E-2</v>
      </c>
      <c r="T175" s="3"/>
    </row>
    <row r="176" spans="2:22">
      <c r="B176" s="88"/>
      <c r="C176" s="43">
        <v>5</v>
      </c>
      <c r="D176" s="3">
        <v>301049</v>
      </c>
      <c r="E176" s="10">
        <f t="shared" si="70"/>
        <v>28388.638888888876</v>
      </c>
      <c r="F176" s="38">
        <f t="shared" si="71"/>
        <v>0.10411722031469141</v>
      </c>
      <c r="G176" s="23">
        <f t="shared" si="56"/>
        <v>0.10411722031469141</v>
      </c>
      <c r="H176" s="6">
        <f t="shared" si="57"/>
        <v>10.411722031469141</v>
      </c>
      <c r="I176" s="20">
        <f t="shared" si="53"/>
        <v>0</v>
      </c>
      <c r="J176" s="9">
        <v>5</v>
      </c>
      <c r="K176" s="10">
        <v>345358</v>
      </c>
      <c r="L176" s="10">
        <f t="shared" si="72"/>
        <v>17940.849999999977</v>
      </c>
      <c r="M176" s="4">
        <f t="shared" si="73"/>
        <v>5.4795083275265132E-2</v>
      </c>
      <c r="N176" s="23">
        <f t="shared" si="60"/>
        <v>5.4795083275265132E-2</v>
      </c>
      <c r="O176" s="9">
        <v>5</v>
      </c>
      <c r="P176" s="10">
        <v>400080</v>
      </c>
      <c r="Q176" s="10">
        <f t="shared" si="74"/>
        <v>29937.024390243925</v>
      </c>
      <c r="R176" s="4">
        <f t="shared" si="75"/>
        <v>8.0879623180548227E-2</v>
      </c>
      <c r="S176" s="23">
        <f t="shared" si="63"/>
        <v>8.0879623180548227E-2</v>
      </c>
      <c r="T176" s="3"/>
    </row>
    <row r="177" spans="2:20">
      <c r="B177" s="88"/>
      <c r="C177" s="43">
        <v>6</v>
      </c>
      <c r="D177" s="3">
        <v>225556</v>
      </c>
      <c r="E177" s="10">
        <f t="shared" si="70"/>
        <v>-47104.361111111124</v>
      </c>
      <c r="F177" s="38">
        <f t="shared" si="71"/>
        <v>-0.17275837572853411</v>
      </c>
      <c r="G177" s="23">
        <f t="shared" si="56"/>
        <v>0.17275837572853411</v>
      </c>
      <c r="H177" s="6">
        <f t="shared" si="57"/>
        <v>17.275837572853412</v>
      </c>
      <c r="I177" s="20">
        <f t="shared" si="53"/>
        <v>1</v>
      </c>
      <c r="J177" s="9">
        <v>6</v>
      </c>
      <c r="K177" s="10">
        <v>326201</v>
      </c>
      <c r="L177" s="10">
        <f t="shared" si="72"/>
        <v>-1216.1500000000233</v>
      </c>
      <c r="M177" s="4">
        <f t="shared" si="73"/>
        <v>-3.7143747662577334E-3</v>
      </c>
      <c r="N177" s="23">
        <f t="shared" si="60"/>
        <v>3.7143747662577334E-3</v>
      </c>
      <c r="O177" s="9">
        <v>6</v>
      </c>
      <c r="P177" s="10">
        <v>381544</v>
      </c>
      <c r="Q177" s="10">
        <f t="shared" si="74"/>
        <v>11401.024390243925</v>
      </c>
      <c r="R177" s="4">
        <f t="shared" si="75"/>
        <v>3.0801677031591417E-2</v>
      </c>
      <c r="S177" s="23">
        <f t="shared" si="63"/>
        <v>3.0801677031591417E-2</v>
      </c>
      <c r="T177" s="3"/>
    </row>
    <row r="178" spans="2:20">
      <c r="B178" s="88"/>
      <c r="C178" s="43">
        <v>7</v>
      </c>
      <c r="D178" s="3">
        <v>326748</v>
      </c>
      <c r="E178" s="10">
        <f t="shared" si="70"/>
        <v>54087.638888888876</v>
      </c>
      <c r="F178" s="38">
        <f t="shared" si="71"/>
        <v>0.19837001120543429</v>
      </c>
      <c r="G178" s="23">
        <f t="shared" si="56"/>
        <v>0.19837001120543429</v>
      </c>
      <c r="H178" s="6">
        <f t="shared" si="57"/>
        <v>19.83700112054343</v>
      </c>
      <c r="I178" s="20">
        <f t="shared" si="53"/>
        <v>1</v>
      </c>
      <c r="J178" s="9">
        <v>7</v>
      </c>
      <c r="K178" s="10">
        <v>371354</v>
      </c>
      <c r="L178" s="10">
        <f t="shared" si="72"/>
        <v>43936.849999999977</v>
      </c>
      <c r="M178" s="4">
        <f t="shared" si="73"/>
        <v>0.13419226818143146</v>
      </c>
      <c r="N178" s="23">
        <f t="shared" si="60"/>
        <v>0.13419226818143146</v>
      </c>
      <c r="O178" s="9">
        <v>7</v>
      </c>
      <c r="P178" s="10">
        <v>379042</v>
      </c>
      <c r="Q178" s="10">
        <f t="shared" si="74"/>
        <v>8899.0243902439252</v>
      </c>
      <c r="R178" s="4">
        <f t="shared" si="75"/>
        <v>2.4042126898623679E-2</v>
      </c>
      <c r="S178" s="23">
        <f t="shared" si="63"/>
        <v>2.4042126898623679E-2</v>
      </c>
      <c r="T178" s="3"/>
    </row>
    <row r="179" spans="2:20" s="5" customFormat="1">
      <c r="B179" s="88"/>
      <c r="C179" s="43">
        <v>8</v>
      </c>
      <c r="D179" s="3">
        <v>295319</v>
      </c>
      <c r="E179" s="10">
        <f t="shared" si="70"/>
        <v>22658.638888888876</v>
      </c>
      <c r="F179" s="38">
        <f t="shared" si="71"/>
        <v>8.3102064401856024E-2</v>
      </c>
      <c r="G179" s="23">
        <f t="shared" si="56"/>
        <v>8.3102064401856024E-2</v>
      </c>
      <c r="H179" s="6">
        <f t="shared" si="57"/>
        <v>8.3102064401856026</v>
      </c>
      <c r="I179" s="20">
        <f t="shared" si="53"/>
        <v>0</v>
      </c>
      <c r="J179" s="9">
        <v>8</v>
      </c>
      <c r="K179" s="10">
        <v>347401</v>
      </c>
      <c r="L179" s="10">
        <f t="shared" si="72"/>
        <v>19983.849999999977</v>
      </c>
      <c r="M179" s="4">
        <f t="shared" si="73"/>
        <v>6.1034829727153801E-2</v>
      </c>
      <c r="N179" s="23">
        <f t="shared" si="60"/>
        <v>6.1034829727153801E-2</v>
      </c>
      <c r="O179" s="9">
        <v>8</v>
      </c>
      <c r="P179" s="10">
        <v>388095</v>
      </c>
      <c r="Q179" s="10">
        <f t="shared" si="74"/>
        <v>17952.024390243925</v>
      </c>
      <c r="R179" s="4">
        <f t="shared" si="75"/>
        <v>4.8500243346967765E-2</v>
      </c>
      <c r="S179" s="23">
        <f t="shared" si="63"/>
        <v>4.8500243346967765E-2</v>
      </c>
      <c r="T179" s="3"/>
    </row>
    <row r="180" spans="2:20" s="5" customFormat="1">
      <c r="B180" s="88"/>
      <c r="C180" s="43">
        <v>9</v>
      </c>
      <c r="D180" s="3">
        <v>271319</v>
      </c>
      <c r="E180" s="10">
        <f t="shared" si="70"/>
        <v>-1341.361111111124</v>
      </c>
      <c r="F180" s="38">
        <f t="shared" si="71"/>
        <v>-4.919531044574937E-3</v>
      </c>
      <c r="G180" s="23">
        <f t="shared" si="56"/>
        <v>4.919531044574937E-3</v>
      </c>
      <c r="H180" s="6">
        <f t="shared" si="57"/>
        <v>0.49195310445749368</v>
      </c>
      <c r="I180" s="20">
        <f t="shared" si="53"/>
        <v>0</v>
      </c>
      <c r="J180" s="9">
        <v>9</v>
      </c>
      <c r="K180" s="10">
        <v>292446</v>
      </c>
      <c r="L180" s="10">
        <f t="shared" si="72"/>
        <v>-34971.150000000023</v>
      </c>
      <c r="M180" s="4">
        <f t="shared" si="73"/>
        <v>-0.10680915767546087</v>
      </c>
      <c r="N180" s="23">
        <f t="shared" si="60"/>
        <v>0.10680915767546087</v>
      </c>
      <c r="O180" s="9">
        <v>9</v>
      </c>
      <c r="P180" s="10">
        <v>394122</v>
      </c>
      <c r="Q180" s="10">
        <f t="shared" si="74"/>
        <v>23979.024390243925</v>
      </c>
      <c r="R180" s="4">
        <f t="shared" si="75"/>
        <v>6.478314048981211E-2</v>
      </c>
      <c r="S180" s="23">
        <f t="shared" si="63"/>
        <v>6.478314048981211E-2</v>
      </c>
      <c r="T180" s="3"/>
    </row>
    <row r="181" spans="2:20" s="5" customFormat="1">
      <c r="B181" s="88"/>
      <c r="C181" s="43">
        <v>10</v>
      </c>
      <c r="D181" s="3">
        <v>302379</v>
      </c>
      <c r="E181" s="10">
        <f t="shared" si="70"/>
        <v>29718.638888888876</v>
      </c>
      <c r="F181" s="38">
        <f t="shared" si="71"/>
        <v>0.10899508372901447</v>
      </c>
      <c r="G181" s="23">
        <f t="shared" si="56"/>
        <v>0.10899508372901447</v>
      </c>
      <c r="H181" s="6">
        <f t="shared" si="57"/>
        <v>10.899508372901447</v>
      </c>
      <c r="I181" s="20">
        <f t="shared" si="53"/>
        <v>0</v>
      </c>
      <c r="J181" s="9">
        <v>10</v>
      </c>
      <c r="K181" s="10">
        <v>291582</v>
      </c>
      <c r="L181" s="10">
        <f t="shared" si="72"/>
        <v>-35835.150000000023</v>
      </c>
      <c r="M181" s="4">
        <f t="shared" si="73"/>
        <v>-0.1094479931793433</v>
      </c>
      <c r="N181" s="23">
        <f t="shared" si="60"/>
        <v>0.1094479931793433</v>
      </c>
      <c r="O181" s="9">
        <v>10</v>
      </c>
      <c r="P181" s="10">
        <v>343032</v>
      </c>
      <c r="Q181" s="10">
        <f t="shared" si="74"/>
        <v>-27110.975609756075</v>
      </c>
      <c r="R181" s="4">
        <f t="shared" si="75"/>
        <v>-7.3244603832059038E-2</v>
      </c>
      <c r="S181" s="23">
        <f t="shared" si="63"/>
        <v>7.3244603832059038E-2</v>
      </c>
      <c r="T181" s="3"/>
    </row>
    <row r="182" spans="2:20" s="5" customFormat="1">
      <c r="B182" s="88"/>
      <c r="C182" s="43">
        <v>11</v>
      </c>
      <c r="D182" s="3">
        <v>291637</v>
      </c>
      <c r="E182" s="10">
        <f t="shared" si="70"/>
        <v>18976.638888888876</v>
      </c>
      <c r="F182" s="38">
        <f t="shared" si="71"/>
        <v>6.9598084633782739E-2</v>
      </c>
      <c r="G182" s="23">
        <f t="shared" si="56"/>
        <v>6.9598084633782739E-2</v>
      </c>
      <c r="H182" s="6">
        <f t="shared" si="57"/>
        <v>6.9598084633782742</v>
      </c>
      <c r="I182" s="20">
        <f t="shared" si="53"/>
        <v>0</v>
      </c>
      <c r="J182" s="9">
        <v>11</v>
      </c>
      <c r="K182" s="10">
        <v>306963</v>
      </c>
      <c r="L182" s="10">
        <f t="shared" si="72"/>
        <v>-20454.150000000023</v>
      </c>
      <c r="M182" s="4">
        <f t="shared" si="73"/>
        <v>-6.2471223636269578E-2</v>
      </c>
      <c r="N182" s="23">
        <f t="shared" si="60"/>
        <v>6.2471223636269578E-2</v>
      </c>
      <c r="O182" s="9">
        <v>11</v>
      </c>
      <c r="P182" s="10">
        <v>333606</v>
      </c>
      <c r="Q182" s="10">
        <f t="shared" si="74"/>
        <v>-36536.975609756075</v>
      </c>
      <c r="R182" s="4">
        <f t="shared" si="75"/>
        <v>-9.871043898527801E-2</v>
      </c>
      <c r="S182" s="23">
        <f t="shared" si="63"/>
        <v>9.871043898527801E-2</v>
      </c>
      <c r="T182" s="3"/>
    </row>
    <row r="183" spans="2:20" s="5" customFormat="1">
      <c r="B183" s="88"/>
      <c r="C183" s="43">
        <v>12</v>
      </c>
      <c r="D183" s="3">
        <v>312622</v>
      </c>
      <c r="E183" s="10">
        <f t="shared" si="70"/>
        <v>39961.638888888876</v>
      </c>
      <c r="F183" s="38">
        <f t="shared" si="71"/>
        <v>0.14656196715225581</v>
      </c>
      <c r="G183" s="23">
        <f t="shared" si="56"/>
        <v>0.14656196715225581</v>
      </c>
      <c r="H183" s="6">
        <f t="shared" si="57"/>
        <v>14.656196715225581</v>
      </c>
      <c r="I183" s="20">
        <f t="shared" si="53"/>
        <v>0</v>
      </c>
      <c r="J183" s="9">
        <v>12</v>
      </c>
      <c r="K183" s="10">
        <v>290581</v>
      </c>
      <c r="L183" s="10">
        <f t="shared" si="72"/>
        <v>-36836.150000000023</v>
      </c>
      <c r="M183" s="4">
        <f t="shared" si="73"/>
        <v>-0.1125052551462256</v>
      </c>
      <c r="N183" s="23">
        <f t="shared" si="60"/>
        <v>0.1125052551462256</v>
      </c>
      <c r="O183" s="9">
        <v>12</v>
      </c>
      <c r="P183" s="10">
        <v>344321</v>
      </c>
      <c r="Q183" s="10">
        <f t="shared" si="74"/>
        <v>-25821.975609756075</v>
      </c>
      <c r="R183" s="4">
        <f t="shared" si="75"/>
        <v>-6.9762165733979337E-2</v>
      </c>
      <c r="S183" s="23">
        <f t="shared" si="63"/>
        <v>6.9762165733979337E-2</v>
      </c>
      <c r="T183" s="3"/>
    </row>
    <row r="184" spans="2:20" s="5" customFormat="1">
      <c r="B184" s="88"/>
      <c r="C184" s="43">
        <v>13</v>
      </c>
      <c r="D184" s="3">
        <v>314779</v>
      </c>
      <c r="E184" s="10">
        <f t="shared" si="70"/>
        <v>42118.638888888876</v>
      </c>
      <c r="F184" s="38">
        <f t="shared" si="71"/>
        <v>0.15447290804300379</v>
      </c>
      <c r="G184" s="23">
        <f t="shared" si="56"/>
        <v>0.15447290804300379</v>
      </c>
      <c r="H184" s="6">
        <f t="shared" si="57"/>
        <v>15.447290804300378</v>
      </c>
      <c r="I184" s="20">
        <f t="shared" si="53"/>
        <v>1</v>
      </c>
      <c r="J184" s="9">
        <v>13</v>
      </c>
      <c r="K184" s="10">
        <v>335508</v>
      </c>
      <c r="L184" s="10">
        <f t="shared" si="72"/>
        <v>8090.8499999999767</v>
      </c>
      <c r="M184" s="4">
        <f t="shared" si="73"/>
        <v>2.4711136847901754E-2</v>
      </c>
      <c r="N184" s="23">
        <f t="shared" si="60"/>
        <v>2.4711136847901754E-2</v>
      </c>
      <c r="O184" s="9">
        <v>13</v>
      </c>
      <c r="P184" s="10">
        <v>356120</v>
      </c>
      <c r="Q184" s="10">
        <f t="shared" si="74"/>
        <v>-14022.975609756075</v>
      </c>
      <c r="R184" s="4">
        <f t="shared" si="75"/>
        <v>-3.7885294423473215E-2</v>
      </c>
      <c r="S184" s="23">
        <f t="shared" si="63"/>
        <v>3.7885294423473215E-2</v>
      </c>
      <c r="T184" s="3"/>
    </row>
    <row r="185" spans="2:20" s="5" customFormat="1">
      <c r="B185" s="88"/>
      <c r="C185" s="43">
        <v>14</v>
      </c>
      <c r="D185" s="3">
        <v>315196</v>
      </c>
      <c r="E185" s="10">
        <f t="shared" si="70"/>
        <v>42535.638888888876</v>
      </c>
      <c r="F185" s="38">
        <f t="shared" si="71"/>
        <v>0.15600228326388554</v>
      </c>
      <c r="G185" s="23">
        <f t="shared" si="56"/>
        <v>0.15600228326388554</v>
      </c>
      <c r="H185" s="6">
        <f t="shared" si="57"/>
        <v>15.600228326388555</v>
      </c>
      <c r="I185" s="20">
        <f t="shared" si="53"/>
        <v>1</v>
      </c>
      <c r="J185" s="9">
        <v>14</v>
      </c>
      <c r="K185" s="10">
        <v>306616</v>
      </c>
      <c r="L185" s="10">
        <f t="shared" si="72"/>
        <v>-20801.150000000023</v>
      </c>
      <c r="M185" s="4">
        <f t="shared" si="73"/>
        <v>-6.3531033728685321E-2</v>
      </c>
      <c r="N185" s="23">
        <f t="shared" si="60"/>
        <v>6.3531033728685321E-2</v>
      </c>
      <c r="O185" s="9">
        <v>14</v>
      </c>
      <c r="P185" s="10">
        <v>347589</v>
      </c>
      <c r="Q185" s="10">
        <f t="shared" si="74"/>
        <v>-22553.975609756075</v>
      </c>
      <c r="R185" s="4">
        <f t="shared" si="75"/>
        <v>-6.0933145016737709E-2</v>
      </c>
      <c r="S185" s="23">
        <f t="shared" si="63"/>
        <v>6.0933145016737709E-2</v>
      </c>
      <c r="T185" s="3"/>
    </row>
    <row r="186" spans="2:20" s="5" customFormat="1">
      <c r="B186" s="88"/>
      <c r="C186" s="43">
        <v>15</v>
      </c>
      <c r="D186" s="3">
        <v>236767</v>
      </c>
      <c r="E186" s="10">
        <f t="shared" si="70"/>
        <v>-35893.361111111124</v>
      </c>
      <c r="F186" s="38">
        <f t="shared" si="71"/>
        <v>-0.13164128795562005</v>
      </c>
      <c r="G186" s="23">
        <f t="shared" si="56"/>
        <v>0.13164128795562005</v>
      </c>
      <c r="H186" s="6">
        <f t="shared" si="57"/>
        <v>13.164128795562005</v>
      </c>
      <c r="I186" s="20">
        <f t="shared" si="53"/>
        <v>0</v>
      </c>
      <c r="J186" s="9">
        <v>15</v>
      </c>
      <c r="K186" s="10">
        <v>369895</v>
      </c>
      <c r="L186" s="10">
        <f t="shared" si="72"/>
        <v>42477.849999999977</v>
      </c>
      <c r="M186" s="4">
        <f t="shared" si="73"/>
        <v>0.12973617906087073</v>
      </c>
      <c r="N186" s="23">
        <f t="shared" si="60"/>
        <v>0.12973617906087073</v>
      </c>
      <c r="O186" s="9">
        <v>15</v>
      </c>
      <c r="P186" s="10">
        <v>357648</v>
      </c>
      <c r="Q186" s="10">
        <f t="shared" si="74"/>
        <v>-12494.975609756075</v>
      </c>
      <c r="R186" s="4">
        <f t="shared" si="75"/>
        <v>-3.3757159889830253E-2</v>
      </c>
      <c r="S186" s="23">
        <f t="shared" si="63"/>
        <v>3.3757159889830253E-2</v>
      </c>
      <c r="T186" s="3"/>
    </row>
    <row r="187" spans="2:20" s="5" customFormat="1">
      <c r="B187" s="88"/>
      <c r="C187" s="43">
        <v>16</v>
      </c>
      <c r="D187" s="3">
        <v>232965</v>
      </c>
      <c r="E187" s="10">
        <f t="shared" si="70"/>
        <v>-39695.361111111124</v>
      </c>
      <c r="F187" s="38">
        <f t="shared" si="71"/>
        <v>-0.14558537570092547</v>
      </c>
      <c r="G187" s="23">
        <f t="shared" si="56"/>
        <v>0.14558537570092547</v>
      </c>
      <c r="H187" s="6">
        <f t="shared" si="57"/>
        <v>14.558537570092547</v>
      </c>
      <c r="I187" s="20">
        <f t="shared" si="53"/>
        <v>0</v>
      </c>
      <c r="J187" s="9">
        <v>16</v>
      </c>
      <c r="K187" s="10">
        <v>279371</v>
      </c>
      <c r="L187" s="10">
        <f t="shared" si="72"/>
        <v>-48046.150000000023</v>
      </c>
      <c r="M187" s="4">
        <f t="shared" si="73"/>
        <v>-0.14674292412599652</v>
      </c>
      <c r="N187" s="23">
        <f t="shared" si="60"/>
        <v>0.14674292412599652</v>
      </c>
      <c r="O187" s="9">
        <v>16</v>
      </c>
      <c r="P187" s="10">
        <v>355448</v>
      </c>
      <c r="Q187" s="10">
        <f t="shared" si="74"/>
        <v>-14694.975609756075</v>
      </c>
      <c r="R187" s="4">
        <f t="shared" si="75"/>
        <v>-3.9700809087483739E-2</v>
      </c>
      <c r="S187" s="23">
        <f t="shared" si="63"/>
        <v>3.9700809087483739E-2</v>
      </c>
      <c r="T187" s="3"/>
    </row>
    <row r="188" spans="2:20" s="5" customFormat="1">
      <c r="B188" s="88"/>
      <c r="C188" s="43">
        <v>17</v>
      </c>
      <c r="D188" s="3">
        <v>309334</v>
      </c>
      <c r="E188" s="10">
        <f t="shared" si="70"/>
        <v>36673.638888888876</v>
      </c>
      <c r="F188" s="38">
        <f t="shared" si="71"/>
        <v>0.13450300857609476</v>
      </c>
      <c r="G188" s="23">
        <f t="shared" si="56"/>
        <v>0.13450300857609476</v>
      </c>
      <c r="H188" s="6">
        <f t="shared" si="57"/>
        <v>13.450300857609477</v>
      </c>
      <c r="I188" s="20">
        <f t="shared" si="53"/>
        <v>0</v>
      </c>
      <c r="J188" s="9">
        <v>17</v>
      </c>
      <c r="K188" s="10">
        <v>337699</v>
      </c>
      <c r="L188" s="10">
        <f t="shared" si="72"/>
        <v>10281.849999999977</v>
      </c>
      <c r="M188" s="4">
        <f t="shared" si="73"/>
        <v>3.1402906048140652E-2</v>
      </c>
      <c r="N188" s="23">
        <f t="shared" si="60"/>
        <v>3.1402906048140652E-2</v>
      </c>
      <c r="O188" s="9">
        <v>17</v>
      </c>
      <c r="P188" s="10">
        <v>349894</v>
      </c>
      <c r="Q188" s="10">
        <f t="shared" si="74"/>
        <v>-20248.975609756075</v>
      </c>
      <c r="R188" s="4">
        <f t="shared" si="75"/>
        <v>-5.4705821652832581E-2</v>
      </c>
      <c r="S188" s="23">
        <f t="shared" si="63"/>
        <v>5.4705821652832581E-2</v>
      </c>
      <c r="T188" s="3"/>
    </row>
    <row r="189" spans="2:20" s="5" customFormat="1">
      <c r="B189" s="88"/>
      <c r="C189" s="43">
        <v>18</v>
      </c>
      <c r="D189" s="3">
        <v>210180</v>
      </c>
      <c r="E189" s="10">
        <f t="shared" si="70"/>
        <v>-62480.361111111124</v>
      </c>
      <c r="F189" s="38">
        <f t="shared" si="71"/>
        <v>-0.22915087787788088</v>
      </c>
      <c r="G189" s="23">
        <f t="shared" si="56"/>
        <v>0.22915087787788088</v>
      </c>
      <c r="H189" s="6">
        <f t="shared" si="57"/>
        <v>22.915087787788089</v>
      </c>
      <c r="I189" s="20">
        <f t="shared" si="53"/>
        <v>1</v>
      </c>
      <c r="J189" s="9">
        <v>18</v>
      </c>
      <c r="K189" s="10">
        <v>339471</v>
      </c>
      <c r="L189" s="10">
        <f t="shared" si="72"/>
        <v>12053.849999999977</v>
      </c>
      <c r="M189" s="4">
        <f t="shared" si="73"/>
        <v>3.6814962197306941E-2</v>
      </c>
      <c r="N189" s="23">
        <f t="shared" si="60"/>
        <v>3.6814962197306941E-2</v>
      </c>
      <c r="O189" s="9">
        <v>18</v>
      </c>
      <c r="P189" s="10">
        <v>353992</v>
      </c>
      <c r="Q189" s="10">
        <f t="shared" si="74"/>
        <v>-16150.975609756075</v>
      </c>
      <c r="R189" s="4">
        <f t="shared" si="75"/>
        <v>-4.363442419283986E-2</v>
      </c>
      <c r="S189" s="23">
        <f t="shared" si="63"/>
        <v>4.363442419283986E-2</v>
      </c>
      <c r="T189" s="3"/>
    </row>
    <row r="190" spans="2:20" s="5" customFormat="1">
      <c r="B190" s="88"/>
      <c r="C190" s="43">
        <v>19</v>
      </c>
      <c r="D190" s="3">
        <v>233082</v>
      </c>
      <c r="E190" s="10">
        <f t="shared" si="70"/>
        <v>-39578.361111111124</v>
      </c>
      <c r="F190" s="38">
        <f t="shared" si="71"/>
        <v>-0.14515627042312412</v>
      </c>
      <c r="G190" s="23">
        <f t="shared" si="56"/>
        <v>0.14515627042312412</v>
      </c>
      <c r="H190" s="6">
        <f t="shared" si="57"/>
        <v>14.515627042312412</v>
      </c>
      <c r="I190" s="20">
        <f t="shared" si="53"/>
        <v>0</v>
      </c>
      <c r="J190" s="9">
        <v>19</v>
      </c>
      <c r="K190" s="10">
        <v>323461</v>
      </c>
      <c r="L190" s="10">
        <f t="shared" si="72"/>
        <v>-3956.1500000000233</v>
      </c>
      <c r="M190" s="4">
        <f t="shared" si="73"/>
        <v>-1.2082904026255262E-2</v>
      </c>
      <c r="N190" s="23">
        <f t="shared" si="60"/>
        <v>1.2082904026255262E-2</v>
      </c>
      <c r="O190" s="9">
        <v>19</v>
      </c>
      <c r="P190" s="10">
        <v>363716</v>
      </c>
      <c r="Q190" s="10">
        <f t="shared" si="74"/>
        <v>-6426.9756097560748</v>
      </c>
      <c r="R190" s="4">
        <f t="shared" si="75"/>
        <v>-1.736349473921146E-2</v>
      </c>
      <c r="S190" s="23">
        <f t="shared" si="63"/>
        <v>1.736349473921146E-2</v>
      </c>
      <c r="T190" s="3"/>
    </row>
    <row r="191" spans="2:20" s="5" customFormat="1">
      <c r="B191" s="88"/>
      <c r="C191" s="43">
        <v>20</v>
      </c>
      <c r="D191" s="3">
        <v>255548</v>
      </c>
      <c r="E191" s="10">
        <f t="shared" si="70"/>
        <v>-17112.361111111124</v>
      </c>
      <c r="F191" s="38">
        <f t="shared" si="71"/>
        <v>-6.2760721952310874E-2</v>
      </c>
      <c r="G191" s="23">
        <f t="shared" si="56"/>
        <v>6.2760721952310874E-2</v>
      </c>
      <c r="H191" s="6">
        <f t="shared" si="57"/>
        <v>6.2760721952310874</v>
      </c>
      <c r="I191" s="20">
        <f t="shared" si="53"/>
        <v>0</v>
      </c>
      <c r="J191" s="9">
        <v>20</v>
      </c>
      <c r="K191" s="10">
        <v>314956</v>
      </c>
      <c r="L191" s="10">
        <f t="shared" si="72"/>
        <v>-12461.150000000023</v>
      </c>
      <c r="M191" s="4">
        <f t="shared" si="73"/>
        <v>-3.8058941017597957E-2</v>
      </c>
      <c r="N191" s="23">
        <f t="shared" si="60"/>
        <v>3.8058941017597957E-2</v>
      </c>
      <c r="O191" s="9">
        <v>20</v>
      </c>
      <c r="P191" s="10">
        <v>364305</v>
      </c>
      <c r="Q191" s="10">
        <f t="shared" si="74"/>
        <v>-5837.9756097560748</v>
      </c>
      <c r="R191" s="4">
        <f t="shared" si="75"/>
        <v>-1.5772217749476049E-2</v>
      </c>
      <c r="S191" s="23">
        <f t="shared" si="63"/>
        <v>1.5772217749476049E-2</v>
      </c>
      <c r="T191" s="3"/>
    </row>
    <row r="192" spans="2:20" s="5" customFormat="1">
      <c r="B192" s="88"/>
      <c r="C192" s="43">
        <v>21</v>
      </c>
      <c r="D192" s="3">
        <v>262702</v>
      </c>
      <c r="E192" s="10">
        <f t="shared" si="70"/>
        <v>-9958.361111111124</v>
      </c>
      <c r="F192" s="38">
        <f t="shared" si="71"/>
        <v>-3.6522951376320584E-2</v>
      </c>
      <c r="G192" s="23">
        <f t="shared" si="56"/>
        <v>3.6522951376320584E-2</v>
      </c>
      <c r="H192" s="6">
        <f t="shared" si="57"/>
        <v>3.6522951376320583</v>
      </c>
      <c r="I192" s="20">
        <f t="shared" si="53"/>
        <v>0</v>
      </c>
      <c r="J192" s="9">
        <v>21</v>
      </c>
      <c r="K192" s="10">
        <v>285361</v>
      </c>
      <c r="L192" s="10">
        <f t="shared" si="72"/>
        <v>-42056.150000000023</v>
      </c>
      <c r="M192" s="4">
        <f t="shared" si="73"/>
        <v>-0.12844821964884864</v>
      </c>
      <c r="N192" s="23">
        <f t="shared" si="60"/>
        <v>0.12844821964884864</v>
      </c>
      <c r="O192" s="9">
        <v>21</v>
      </c>
      <c r="P192" s="10">
        <v>363648</v>
      </c>
      <c r="Q192" s="10">
        <f t="shared" si="74"/>
        <v>-6494.9756097560748</v>
      </c>
      <c r="R192" s="4">
        <f t="shared" si="75"/>
        <v>-1.7547207532593475E-2</v>
      </c>
      <c r="S192" s="23">
        <f t="shared" si="63"/>
        <v>1.7547207532593475E-2</v>
      </c>
      <c r="T192" s="3"/>
    </row>
    <row r="193" spans="2:20" s="5" customFormat="1">
      <c r="B193" s="88"/>
      <c r="C193" s="43">
        <v>22</v>
      </c>
      <c r="D193" s="3">
        <v>262261</v>
      </c>
      <c r="E193" s="10">
        <f t="shared" si="70"/>
        <v>-10399.361111111124</v>
      </c>
      <c r="F193" s="38">
        <f t="shared" si="71"/>
        <v>-3.8140348192648756E-2</v>
      </c>
      <c r="G193" s="23">
        <f t="shared" si="56"/>
        <v>3.8140348192648756E-2</v>
      </c>
      <c r="H193" s="6">
        <f t="shared" si="57"/>
        <v>3.8140348192648754</v>
      </c>
      <c r="I193" s="20">
        <f t="shared" si="53"/>
        <v>0</v>
      </c>
      <c r="J193" s="9">
        <v>22</v>
      </c>
      <c r="K193" s="10">
        <v>334641</v>
      </c>
      <c r="L193" s="10">
        <f t="shared" si="72"/>
        <v>7223.8499999999767</v>
      </c>
      <c r="M193" s="38">
        <f t="shared" si="73"/>
        <v>2.2063138720741952E-2</v>
      </c>
      <c r="N193" s="23">
        <f t="shared" si="60"/>
        <v>2.2063138720741952E-2</v>
      </c>
      <c r="O193" s="9">
        <v>22</v>
      </c>
      <c r="P193" s="10">
        <v>359142</v>
      </c>
      <c r="Q193" s="10">
        <f t="shared" si="74"/>
        <v>-11000.975609756075</v>
      </c>
      <c r="R193" s="38">
        <f t="shared" si="75"/>
        <v>-2.9720881752878296E-2</v>
      </c>
      <c r="S193" s="23">
        <f t="shared" si="63"/>
        <v>2.9720881752878296E-2</v>
      </c>
      <c r="T193" s="3"/>
    </row>
    <row r="194" spans="2:20" s="5" customFormat="1">
      <c r="B194" s="88"/>
      <c r="C194" s="43">
        <v>23</v>
      </c>
      <c r="D194" s="3">
        <v>231621</v>
      </c>
      <c r="E194" s="10">
        <f t="shared" si="70"/>
        <v>-41039.361111111124</v>
      </c>
      <c r="F194" s="38">
        <f t="shared" si="71"/>
        <v>-0.1505145850459256</v>
      </c>
      <c r="G194" s="23">
        <f t="shared" si="56"/>
        <v>0.1505145850459256</v>
      </c>
      <c r="H194" s="6">
        <f t="shared" si="57"/>
        <v>15.05145850459256</v>
      </c>
      <c r="I194" s="20">
        <f t="shared" si="53"/>
        <v>1</v>
      </c>
      <c r="J194" s="9">
        <v>23</v>
      </c>
      <c r="K194" s="10">
        <v>347904</v>
      </c>
      <c r="L194" s="10">
        <f t="shared" si="72"/>
        <v>20486.849999999977</v>
      </c>
      <c r="M194" s="4">
        <f t="shared" si="73"/>
        <v>6.2571096229992768E-2</v>
      </c>
      <c r="N194" s="23">
        <f t="shared" si="60"/>
        <v>6.2571096229992768E-2</v>
      </c>
      <c r="O194" s="9">
        <v>23</v>
      </c>
      <c r="P194" s="10">
        <v>358715</v>
      </c>
      <c r="Q194" s="10">
        <f t="shared" si="74"/>
        <v>-11427.975609756075</v>
      </c>
      <c r="R194" s="4">
        <f t="shared" si="75"/>
        <v>-3.0874490028968311E-2</v>
      </c>
      <c r="S194" s="23">
        <f t="shared" si="63"/>
        <v>3.0874490028968311E-2</v>
      </c>
      <c r="T194" s="3"/>
    </row>
    <row r="195" spans="2:20" s="5" customFormat="1">
      <c r="B195" s="88"/>
      <c r="C195" s="43">
        <v>24</v>
      </c>
      <c r="D195" s="3">
        <v>261572</v>
      </c>
      <c r="E195" s="10">
        <f t="shared" si="70"/>
        <v>-11088.361111111124</v>
      </c>
      <c r="F195" s="38">
        <f t="shared" si="71"/>
        <v>-4.0667301495256714E-2</v>
      </c>
      <c r="G195" s="23">
        <f t="shared" si="56"/>
        <v>4.0667301495256714E-2</v>
      </c>
      <c r="H195" s="6">
        <f t="shared" si="57"/>
        <v>4.0667301495256716</v>
      </c>
      <c r="I195" s="20">
        <f t="shared" si="53"/>
        <v>0</v>
      </c>
      <c r="J195" s="9">
        <v>24</v>
      </c>
      <c r="K195" s="10">
        <v>334687</v>
      </c>
      <c r="L195" s="10">
        <f t="shared" si="72"/>
        <v>7269.8499999999767</v>
      </c>
      <c r="M195" s="4">
        <f t="shared" si="73"/>
        <v>2.220363227766162E-2</v>
      </c>
      <c r="N195" s="23">
        <f t="shared" si="60"/>
        <v>2.220363227766162E-2</v>
      </c>
      <c r="O195" s="9">
        <v>24</v>
      </c>
      <c r="P195" s="10">
        <v>358485</v>
      </c>
      <c r="Q195" s="10">
        <f t="shared" si="74"/>
        <v>-11657.975609756075</v>
      </c>
      <c r="R195" s="4">
        <f t="shared" si="75"/>
        <v>-3.1495871535995722E-2</v>
      </c>
      <c r="S195" s="23">
        <f t="shared" si="63"/>
        <v>3.1495871535995722E-2</v>
      </c>
      <c r="T195" s="3"/>
    </row>
    <row r="196" spans="2:20" s="5" customFormat="1">
      <c r="B196" s="88"/>
      <c r="C196" s="43">
        <v>25</v>
      </c>
      <c r="D196" s="3">
        <v>299622</v>
      </c>
      <c r="E196" s="10">
        <f t="shared" si="70"/>
        <v>26961.638888888876</v>
      </c>
      <c r="F196" s="38">
        <f t="shared" si="71"/>
        <v>9.8883602952105701E-2</v>
      </c>
      <c r="G196" s="23">
        <f t="shared" si="56"/>
        <v>9.8883602952105701E-2</v>
      </c>
      <c r="H196" s="6">
        <f t="shared" si="57"/>
        <v>9.8883602952105694</v>
      </c>
      <c r="I196" s="20">
        <f t="shared" si="53"/>
        <v>0</v>
      </c>
      <c r="J196" s="9">
        <v>25</v>
      </c>
      <c r="K196" s="10">
        <v>358683</v>
      </c>
      <c r="L196" s="10">
        <f t="shared" si="72"/>
        <v>31265.849999999977</v>
      </c>
      <c r="M196" s="4">
        <f t="shared" si="73"/>
        <v>9.549240166558158E-2</v>
      </c>
      <c r="N196" s="23">
        <f t="shared" si="60"/>
        <v>9.549240166558158E-2</v>
      </c>
      <c r="O196" s="9">
        <v>25</v>
      </c>
      <c r="P196" s="10">
        <v>359061</v>
      </c>
      <c r="Q196" s="10">
        <f t="shared" si="74"/>
        <v>-11081.975609756075</v>
      </c>
      <c r="R196" s="4">
        <f t="shared" si="75"/>
        <v>-2.993971610970099E-2</v>
      </c>
      <c r="S196" s="23">
        <f t="shared" si="63"/>
        <v>2.993971610970099E-2</v>
      </c>
      <c r="T196" s="3"/>
    </row>
    <row r="197" spans="2:20" s="5" customFormat="1">
      <c r="B197" s="88"/>
      <c r="C197" s="43">
        <v>26</v>
      </c>
      <c r="D197" s="3">
        <v>254471</v>
      </c>
      <c r="E197" s="10">
        <f t="shared" si="70"/>
        <v>-18189.361111111124</v>
      </c>
      <c r="F197" s="38">
        <f t="shared" si="71"/>
        <v>-6.6710691047969464E-2</v>
      </c>
      <c r="G197" s="23">
        <f t="shared" si="56"/>
        <v>6.6710691047969464E-2</v>
      </c>
      <c r="H197" s="6">
        <f t="shared" si="57"/>
        <v>6.6710691047969464</v>
      </c>
      <c r="I197" s="20">
        <f t="shared" si="53"/>
        <v>0</v>
      </c>
      <c r="J197" s="9">
        <v>26</v>
      </c>
      <c r="K197" s="10">
        <v>313008</v>
      </c>
      <c r="L197" s="10">
        <f t="shared" si="72"/>
        <v>-14409.150000000023</v>
      </c>
      <c r="M197" s="4">
        <f t="shared" si="73"/>
        <v>-4.4008537732369922E-2</v>
      </c>
      <c r="N197" s="23">
        <f t="shared" si="60"/>
        <v>4.4008537732369922E-2</v>
      </c>
      <c r="O197" s="9">
        <v>26</v>
      </c>
      <c r="P197" s="10">
        <v>364507</v>
      </c>
      <c r="Q197" s="10">
        <f t="shared" si="74"/>
        <v>-5635.9756097560748</v>
      </c>
      <c r="R197" s="4">
        <f t="shared" si="75"/>
        <v>-1.522648268678241E-2</v>
      </c>
      <c r="S197" s="23">
        <f t="shared" si="63"/>
        <v>1.522648268678241E-2</v>
      </c>
      <c r="T197" s="3"/>
    </row>
    <row r="198" spans="2:20" s="5" customFormat="1">
      <c r="B198" s="88"/>
      <c r="C198" s="43">
        <v>27</v>
      </c>
      <c r="D198" s="3">
        <v>293744</v>
      </c>
      <c r="E198" s="10">
        <f t="shared" si="70"/>
        <v>21083.638888888876</v>
      </c>
      <c r="F198" s="38">
        <f t="shared" si="71"/>
        <v>7.7325647200683995E-2</v>
      </c>
      <c r="G198" s="23">
        <f t="shared" si="56"/>
        <v>7.7325647200683995E-2</v>
      </c>
      <c r="H198" s="6">
        <f t="shared" si="57"/>
        <v>7.7325647200683996</v>
      </c>
      <c r="I198" s="20">
        <f t="shared" si="53"/>
        <v>0</v>
      </c>
      <c r="J198" s="9">
        <v>27</v>
      </c>
      <c r="K198" s="10">
        <v>360176</v>
      </c>
      <c r="L198" s="10">
        <f t="shared" si="72"/>
        <v>32758.849999999977</v>
      </c>
      <c r="M198" s="4">
        <f t="shared" si="73"/>
        <v>0.1000523338499525</v>
      </c>
      <c r="N198" s="23">
        <f t="shared" si="60"/>
        <v>0.1000523338499525</v>
      </c>
      <c r="O198" s="9">
        <v>27</v>
      </c>
      <c r="P198" s="10">
        <v>358722</v>
      </c>
      <c r="Q198" s="10">
        <f t="shared" si="74"/>
        <v>-11420.975609756075</v>
      </c>
      <c r="R198" s="4">
        <f t="shared" si="75"/>
        <v>-3.0855578417884867E-2</v>
      </c>
      <c r="S198" s="23">
        <f t="shared" si="63"/>
        <v>3.0855578417884867E-2</v>
      </c>
      <c r="T198" s="3"/>
    </row>
    <row r="199" spans="2:20" s="5" customFormat="1">
      <c r="B199" s="88"/>
      <c r="C199" s="43">
        <v>28</v>
      </c>
      <c r="D199" s="3">
        <v>251884</v>
      </c>
      <c r="E199" s="10">
        <f t="shared" si="70"/>
        <v>-20776.361111111124</v>
      </c>
      <c r="F199" s="38">
        <f t="shared" si="71"/>
        <v>-7.6198685523799339E-2</v>
      </c>
      <c r="G199" s="23">
        <f t="shared" si="56"/>
        <v>7.6198685523799339E-2</v>
      </c>
      <c r="H199" s="6">
        <f t="shared" si="57"/>
        <v>7.6198685523799341</v>
      </c>
      <c r="I199" s="20">
        <f t="shared" si="53"/>
        <v>0</v>
      </c>
      <c r="J199" s="9">
        <v>28</v>
      </c>
      <c r="K199" s="10">
        <v>374411</v>
      </c>
      <c r="L199" s="10">
        <f t="shared" si="72"/>
        <v>46993.849999999977</v>
      </c>
      <c r="M199" s="4">
        <f t="shared" si="73"/>
        <v>0.14352898130107106</v>
      </c>
      <c r="N199" s="23">
        <f t="shared" si="60"/>
        <v>0.14352898130107106</v>
      </c>
      <c r="O199" s="9">
        <v>28</v>
      </c>
      <c r="P199" s="10">
        <v>363101</v>
      </c>
      <c r="Q199" s="10">
        <f t="shared" si="74"/>
        <v>-7041.9756097560748</v>
      </c>
      <c r="R199" s="4">
        <f t="shared" si="75"/>
        <v>-1.9025014855828228E-2</v>
      </c>
      <c r="S199" s="23">
        <f t="shared" si="63"/>
        <v>1.9025014855828228E-2</v>
      </c>
      <c r="T199" s="3"/>
    </row>
    <row r="200" spans="2:20" s="5" customFormat="1">
      <c r="B200" s="88"/>
      <c r="C200" s="43">
        <v>29</v>
      </c>
      <c r="D200" s="3">
        <v>244157</v>
      </c>
      <c r="E200" s="10">
        <f t="shared" si="70"/>
        <v>-28503.361111111124</v>
      </c>
      <c r="F200" s="38">
        <f t="shared" si="71"/>
        <v>-0.10453797169107318</v>
      </c>
      <c r="G200" s="23">
        <f t="shared" si="56"/>
        <v>0.10453797169107318</v>
      </c>
      <c r="H200" s="6">
        <f t="shared" si="57"/>
        <v>10.453797169107318</v>
      </c>
      <c r="I200" s="20">
        <f t="shared" si="53"/>
        <v>0</v>
      </c>
      <c r="J200" s="9">
        <v>29</v>
      </c>
      <c r="K200" s="10">
        <v>305886</v>
      </c>
      <c r="L200" s="10">
        <f t="shared" si="72"/>
        <v>-21531.150000000023</v>
      </c>
      <c r="M200" s="4">
        <f t="shared" si="73"/>
        <v>-6.5760605392845242E-2</v>
      </c>
      <c r="N200" s="23">
        <f t="shared" si="60"/>
        <v>6.5760605392845242E-2</v>
      </c>
      <c r="O200" s="9">
        <v>29</v>
      </c>
      <c r="P200" s="10">
        <v>409423</v>
      </c>
      <c r="Q200" s="10">
        <f t="shared" si="74"/>
        <v>39280.024390243925</v>
      </c>
      <c r="R200" s="4">
        <f t="shared" si="75"/>
        <v>0.1061212206594921</v>
      </c>
      <c r="S200" s="23">
        <f t="shared" si="63"/>
        <v>0.1061212206594921</v>
      </c>
      <c r="T200" s="3"/>
    </row>
    <row r="201" spans="2:20" s="5" customFormat="1">
      <c r="B201" s="88"/>
      <c r="C201" s="43">
        <v>30</v>
      </c>
      <c r="D201" s="3">
        <v>253062</v>
      </c>
      <c r="E201" s="10">
        <f t="shared" si="70"/>
        <v>-19598.361111111124</v>
      </c>
      <c r="F201" s="38">
        <f t="shared" si="71"/>
        <v>-7.1878292213970352E-2</v>
      </c>
      <c r="G201" s="23">
        <f t="shared" si="56"/>
        <v>7.1878292213970352E-2</v>
      </c>
      <c r="H201" s="6">
        <f t="shared" si="57"/>
        <v>7.1878292213970347</v>
      </c>
      <c r="I201" s="20">
        <f t="shared" ref="I201:I264" si="76">IF(H201&gt;15,1,0)</f>
        <v>0</v>
      </c>
      <c r="J201" s="9">
        <v>30</v>
      </c>
      <c r="K201" s="10">
        <v>307056</v>
      </c>
      <c r="L201" s="10">
        <f t="shared" si="72"/>
        <v>-20361.150000000023</v>
      </c>
      <c r="M201" s="4">
        <f t="shared" si="73"/>
        <v>-6.2187182314671123E-2</v>
      </c>
      <c r="N201" s="23">
        <f t="shared" si="60"/>
        <v>6.2187182314671123E-2</v>
      </c>
      <c r="O201" s="9">
        <v>30</v>
      </c>
      <c r="P201" s="10">
        <v>408666</v>
      </c>
      <c r="Q201" s="10">
        <f t="shared" si="74"/>
        <v>38523.024390243925</v>
      </c>
      <c r="R201" s="4">
        <f t="shared" si="75"/>
        <v>0.10407606500375406</v>
      </c>
      <c r="S201" s="23">
        <f t="shared" si="63"/>
        <v>0.10407606500375406</v>
      </c>
      <c r="T201" s="3"/>
    </row>
    <row r="202" spans="2:20" s="5" customFormat="1">
      <c r="B202" s="88"/>
      <c r="C202" s="43">
        <v>31</v>
      </c>
      <c r="D202" s="3">
        <v>251458</v>
      </c>
      <c r="E202" s="10">
        <f t="shared" si="70"/>
        <v>-21202.361111111124</v>
      </c>
      <c r="F202" s="38">
        <f t="shared" si="71"/>
        <v>-7.7761068842973485E-2</v>
      </c>
      <c r="G202" s="23">
        <f t="shared" si="56"/>
        <v>7.7761068842973485E-2</v>
      </c>
      <c r="H202" s="6">
        <f t="shared" si="57"/>
        <v>7.7761068842973486</v>
      </c>
      <c r="I202" s="20">
        <f t="shared" si="76"/>
        <v>0</v>
      </c>
      <c r="J202" s="9">
        <v>31</v>
      </c>
      <c r="K202" s="10">
        <v>306396</v>
      </c>
      <c r="L202" s="10">
        <f t="shared" si="72"/>
        <v>-21021.150000000023</v>
      </c>
      <c r="M202" s="4">
        <f t="shared" si="73"/>
        <v>-6.420295943569243E-2</v>
      </c>
      <c r="N202" s="23">
        <f t="shared" si="60"/>
        <v>6.420295943569243E-2</v>
      </c>
      <c r="O202" s="9">
        <v>31</v>
      </c>
      <c r="P202" s="10">
        <v>361043</v>
      </c>
      <c r="Q202" s="10">
        <f t="shared" si="74"/>
        <v>-9099.9756097560748</v>
      </c>
      <c r="R202" s="4">
        <f t="shared" si="75"/>
        <v>-2.4585028514360441E-2</v>
      </c>
      <c r="S202" s="23">
        <f t="shared" si="63"/>
        <v>2.4585028514360441E-2</v>
      </c>
      <c r="T202" s="3"/>
    </row>
    <row r="203" spans="2:20" s="5" customFormat="1">
      <c r="B203" s="88"/>
      <c r="C203" s="43">
        <v>32</v>
      </c>
      <c r="D203" s="3">
        <v>318060</v>
      </c>
      <c r="E203" s="10">
        <f t="shared" si="70"/>
        <v>45399.638888888876</v>
      </c>
      <c r="F203" s="38">
        <f t="shared" si="71"/>
        <v>0.1665061936538263</v>
      </c>
      <c r="G203" s="23">
        <f t="shared" si="56"/>
        <v>0.1665061936538263</v>
      </c>
      <c r="H203" s="6">
        <f t="shared" si="57"/>
        <v>16.650619365382628</v>
      </c>
      <c r="I203" s="20">
        <f t="shared" si="76"/>
        <v>1</v>
      </c>
      <c r="J203" s="9">
        <v>32</v>
      </c>
      <c r="K203" s="10">
        <v>360036</v>
      </c>
      <c r="L203" s="10">
        <f t="shared" si="72"/>
        <v>32618.849999999977</v>
      </c>
      <c r="M203" s="4">
        <f t="shared" si="73"/>
        <v>9.9624744763675249E-2</v>
      </c>
      <c r="N203" s="23">
        <f t="shared" si="60"/>
        <v>9.9624744763675249E-2</v>
      </c>
      <c r="O203" s="9">
        <v>32</v>
      </c>
      <c r="P203" s="10">
        <v>364940</v>
      </c>
      <c r="Q203" s="10">
        <f t="shared" si="74"/>
        <v>-5202.9756097560748</v>
      </c>
      <c r="R203" s="4">
        <f t="shared" si="75"/>
        <v>-1.4056664458335156E-2</v>
      </c>
      <c r="S203" s="23">
        <f t="shared" si="63"/>
        <v>1.4056664458335156E-2</v>
      </c>
      <c r="T203" s="3"/>
    </row>
    <row r="204" spans="2:20" s="5" customFormat="1">
      <c r="B204" s="88"/>
      <c r="C204" s="43">
        <v>33</v>
      </c>
      <c r="D204" s="3">
        <v>280322</v>
      </c>
      <c r="E204" s="10">
        <f t="shared" si="70"/>
        <v>7661.638888888876</v>
      </c>
      <c r="F204" s="38">
        <f t="shared" si="71"/>
        <v>2.8099569947267478E-2</v>
      </c>
      <c r="G204" s="23">
        <f t="shared" si="56"/>
        <v>2.8099569947267478E-2</v>
      </c>
      <c r="H204" s="6">
        <f t="shared" si="57"/>
        <v>2.8099569947267478</v>
      </c>
      <c r="I204" s="20">
        <f t="shared" si="76"/>
        <v>0</v>
      </c>
      <c r="J204" s="9">
        <v>33</v>
      </c>
      <c r="K204" s="10">
        <v>304568</v>
      </c>
      <c r="L204" s="10">
        <f t="shared" si="72"/>
        <v>-22849.150000000023</v>
      </c>
      <c r="M204" s="4">
        <f t="shared" si="73"/>
        <v>-6.9786051219369608E-2</v>
      </c>
      <c r="N204" s="23">
        <f t="shared" si="60"/>
        <v>6.9786051219369608E-2</v>
      </c>
      <c r="O204" s="9">
        <v>33</v>
      </c>
      <c r="P204" s="10">
        <v>358254</v>
      </c>
      <c r="Q204" s="10">
        <f t="shared" si="74"/>
        <v>-11888.975609756075</v>
      </c>
      <c r="R204" s="4">
        <f t="shared" si="75"/>
        <v>-3.2119954701749338E-2</v>
      </c>
      <c r="S204" s="23">
        <f t="shared" si="63"/>
        <v>3.2119954701749338E-2</v>
      </c>
      <c r="T204" s="3"/>
    </row>
    <row r="205" spans="2:20" s="5" customFormat="1">
      <c r="B205" s="88"/>
      <c r="C205" s="43">
        <v>34</v>
      </c>
      <c r="D205" s="3">
        <v>233138</v>
      </c>
      <c r="E205" s="10">
        <f t="shared" si="70"/>
        <v>-39522.361111111124</v>
      </c>
      <c r="F205" s="38">
        <f t="shared" si="71"/>
        <v>-0.14495088670041578</v>
      </c>
      <c r="G205" s="23">
        <f t="shared" ref="G205:G266" si="77">ABS(F205)</f>
        <v>0.14495088670041578</v>
      </c>
      <c r="H205" s="6">
        <f t="shared" ref="H205:H266" si="78">G205*100</f>
        <v>14.495088670041579</v>
      </c>
      <c r="I205" s="20">
        <f t="shared" si="76"/>
        <v>0</v>
      </c>
      <c r="J205" s="9">
        <v>34</v>
      </c>
      <c r="K205" s="10">
        <v>330304</v>
      </c>
      <c r="L205" s="10">
        <f t="shared" si="72"/>
        <v>2886.8499999999767</v>
      </c>
      <c r="M205" s="4">
        <f t="shared" si="73"/>
        <v>8.8170396694246967E-3</v>
      </c>
      <c r="N205" s="23">
        <f t="shared" ref="N205:N266" si="79">ABS(M205)</f>
        <v>8.8170396694246967E-3</v>
      </c>
      <c r="O205" s="9">
        <v>34</v>
      </c>
      <c r="P205" s="10">
        <v>330292</v>
      </c>
      <c r="Q205" s="10">
        <f t="shared" si="74"/>
        <v>-39850.975609756075</v>
      </c>
      <c r="R205" s="4">
        <f t="shared" si="75"/>
        <v>-0.10766373600392512</v>
      </c>
      <c r="S205" s="23">
        <f t="shared" ref="S205:S265" si="80">ABS(R205)</f>
        <v>0.10766373600392512</v>
      </c>
      <c r="T205" s="3"/>
    </row>
    <row r="206" spans="2:20" s="5" customFormat="1">
      <c r="B206" s="88"/>
      <c r="C206" s="43">
        <v>35</v>
      </c>
      <c r="D206" s="3">
        <v>297387</v>
      </c>
      <c r="E206" s="10">
        <f t="shared" si="70"/>
        <v>24726.638888888876</v>
      </c>
      <c r="F206" s="38">
        <f t="shared" si="71"/>
        <v>9.0686591876156825E-2</v>
      </c>
      <c r="G206" s="23">
        <f t="shared" si="77"/>
        <v>9.0686591876156825E-2</v>
      </c>
      <c r="H206" s="6">
        <f t="shared" si="78"/>
        <v>9.0686591876156832</v>
      </c>
      <c r="I206" s="20">
        <f t="shared" si="76"/>
        <v>0</v>
      </c>
      <c r="J206" s="9">
        <v>35</v>
      </c>
      <c r="K206" s="10">
        <v>347091</v>
      </c>
      <c r="L206" s="10">
        <f t="shared" si="72"/>
        <v>19673.849999999977</v>
      </c>
      <c r="M206" s="4">
        <f t="shared" si="73"/>
        <v>6.0088025321825611E-2</v>
      </c>
      <c r="N206" s="23">
        <f t="shared" si="79"/>
        <v>6.0088025321825611E-2</v>
      </c>
      <c r="O206" s="9">
        <v>35</v>
      </c>
      <c r="P206" s="10">
        <v>366840</v>
      </c>
      <c r="Q206" s="10">
        <f t="shared" si="74"/>
        <v>-3302.9756097560748</v>
      </c>
      <c r="R206" s="4">
        <f t="shared" si="75"/>
        <v>-8.9235128785435103E-3</v>
      </c>
      <c r="S206" s="23">
        <f t="shared" si="80"/>
        <v>8.9235128785435103E-3</v>
      </c>
      <c r="T206" s="3"/>
    </row>
    <row r="207" spans="2:20" s="5" customFormat="1">
      <c r="B207" s="88"/>
      <c r="C207" s="43">
        <v>36</v>
      </c>
      <c r="D207" s="3">
        <v>304483</v>
      </c>
      <c r="E207" s="10">
        <f t="shared" si="70"/>
        <v>31822.638888888876</v>
      </c>
      <c r="F207" s="38">
        <f t="shared" si="71"/>
        <v>0.11671164359648491</v>
      </c>
      <c r="G207" s="23">
        <f t="shared" si="77"/>
        <v>0.11671164359648491</v>
      </c>
      <c r="H207" s="6">
        <f t="shared" si="78"/>
        <v>11.671164359648492</v>
      </c>
      <c r="I207" s="20">
        <f t="shared" si="76"/>
        <v>0</v>
      </c>
      <c r="J207" s="9">
        <v>36</v>
      </c>
      <c r="K207" s="10">
        <v>307549</v>
      </c>
      <c r="L207" s="10">
        <f t="shared" si="72"/>
        <v>-19868.150000000023</v>
      </c>
      <c r="M207" s="4">
        <f t="shared" si="73"/>
        <v>-6.068145788942339E-2</v>
      </c>
      <c r="N207" s="23">
        <f t="shared" si="79"/>
        <v>6.068145788942339E-2</v>
      </c>
      <c r="O207" s="9">
        <v>36</v>
      </c>
      <c r="P207" s="10">
        <v>372783</v>
      </c>
      <c r="Q207" s="10">
        <f t="shared" si="74"/>
        <v>2640.0243902439252</v>
      </c>
      <c r="R207" s="4">
        <f t="shared" si="75"/>
        <v>7.1324449312995157E-3</v>
      </c>
      <c r="S207" s="23">
        <f t="shared" si="80"/>
        <v>7.1324449312995157E-3</v>
      </c>
      <c r="T207" s="3"/>
    </row>
    <row r="208" spans="2:20" s="5" customFormat="1">
      <c r="B208" s="88"/>
      <c r="C208" s="43"/>
      <c r="D208" s="10"/>
      <c r="E208" s="10"/>
      <c r="F208" s="38"/>
      <c r="G208" s="23"/>
      <c r="H208" s="6"/>
      <c r="I208" s="20"/>
      <c r="J208" s="9">
        <v>37</v>
      </c>
      <c r="K208" s="10">
        <v>361901</v>
      </c>
      <c r="L208" s="10">
        <f t="shared" si="72"/>
        <v>34483.849999999977</v>
      </c>
      <c r="M208" s="4">
        <f t="shared" si="73"/>
        <v>0.10532084223443999</v>
      </c>
      <c r="N208" s="23">
        <f t="shared" si="79"/>
        <v>0.10532084223443999</v>
      </c>
      <c r="O208" s="9">
        <v>37</v>
      </c>
      <c r="P208" s="10">
        <v>373649</v>
      </c>
      <c r="Q208" s="10">
        <f t="shared" si="74"/>
        <v>3506.0243902439252</v>
      </c>
      <c r="R208" s="4">
        <f t="shared" si="75"/>
        <v>9.4720813881940241E-3</v>
      </c>
      <c r="S208" s="23">
        <f t="shared" si="80"/>
        <v>9.4720813881940241E-3</v>
      </c>
      <c r="T208" s="3"/>
    </row>
    <row r="209" spans="2:22" s="5" customFormat="1">
      <c r="B209" s="88"/>
      <c r="C209" s="43"/>
      <c r="D209" s="10"/>
      <c r="E209" s="10"/>
      <c r="F209" s="38"/>
      <c r="G209" s="23"/>
      <c r="H209" s="6"/>
      <c r="I209" s="20"/>
      <c r="J209" s="9">
        <v>38</v>
      </c>
      <c r="K209" s="10">
        <v>342536</v>
      </c>
      <c r="L209" s="10">
        <f t="shared" si="72"/>
        <v>15118.849999999977</v>
      </c>
      <c r="M209" s="4">
        <f t="shared" si="73"/>
        <v>4.6176108979019505E-2</v>
      </c>
      <c r="N209" s="23">
        <f t="shared" si="79"/>
        <v>4.6176108979019505E-2</v>
      </c>
      <c r="O209" s="9">
        <v>38</v>
      </c>
      <c r="P209" s="10">
        <v>371826</v>
      </c>
      <c r="Q209" s="10">
        <f t="shared" si="74"/>
        <v>1683.0243902439252</v>
      </c>
      <c r="R209" s="4">
        <f t="shared" si="75"/>
        <v>4.5469575303202503E-3</v>
      </c>
      <c r="S209" s="23">
        <f t="shared" si="80"/>
        <v>4.5469575303202503E-3</v>
      </c>
      <c r="T209" s="3"/>
    </row>
    <row r="210" spans="2:22" s="5" customFormat="1">
      <c r="B210" s="88"/>
      <c r="C210" s="43"/>
      <c r="D210" s="10"/>
      <c r="E210" s="10"/>
      <c r="F210" s="38"/>
      <c r="G210" s="23"/>
      <c r="H210" s="6"/>
      <c r="I210" s="20"/>
      <c r="J210" s="9">
        <v>39</v>
      </c>
      <c r="K210" s="10">
        <v>312072</v>
      </c>
      <c r="L210" s="10">
        <f t="shared" si="72"/>
        <v>-15345.150000000023</v>
      </c>
      <c r="M210" s="4">
        <f t="shared" si="73"/>
        <v>-4.686727619490922E-2</v>
      </c>
      <c r="N210" s="23">
        <f t="shared" si="79"/>
        <v>4.686727619490922E-2</v>
      </c>
      <c r="O210" s="9">
        <v>39</v>
      </c>
      <c r="P210" s="10">
        <v>377555</v>
      </c>
      <c r="Q210" s="10">
        <f t="shared" si="74"/>
        <v>7412.0243902439252</v>
      </c>
      <c r="R210" s="4">
        <f t="shared" si="75"/>
        <v>2.0024760372755166E-2</v>
      </c>
      <c r="S210" s="23">
        <f t="shared" si="80"/>
        <v>2.0024760372755166E-2</v>
      </c>
      <c r="T210" s="3"/>
    </row>
    <row r="211" spans="2:22">
      <c r="B211" s="88"/>
      <c r="C211" s="43"/>
      <c r="D211" s="10"/>
      <c r="E211" s="10"/>
      <c r="F211" s="38"/>
      <c r="G211" s="23"/>
      <c r="I211" s="20"/>
      <c r="J211" s="9">
        <v>40</v>
      </c>
      <c r="K211" s="10">
        <v>373017</v>
      </c>
      <c r="L211" s="10">
        <f t="shared" si="72"/>
        <v>45599.849999999977</v>
      </c>
      <c r="M211" s="4">
        <f t="shared" si="73"/>
        <v>0.13927141568485332</v>
      </c>
      <c r="N211" s="23">
        <f t="shared" si="79"/>
        <v>0.13927141568485332</v>
      </c>
      <c r="O211" s="9">
        <v>40</v>
      </c>
      <c r="P211" s="10">
        <v>414065</v>
      </c>
      <c r="Q211" s="10">
        <f t="shared" si="74"/>
        <v>43922.024390243925</v>
      </c>
      <c r="R211" s="4">
        <f t="shared" si="75"/>
        <v>0.11866232046654095</v>
      </c>
      <c r="S211" s="23">
        <f t="shared" si="80"/>
        <v>0.11866232046654095</v>
      </c>
      <c r="T211" s="3"/>
    </row>
    <row r="212" spans="2:22">
      <c r="B212" s="90"/>
      <c r="C212" s="44"/>
      <c r="D212" s="25"/>
      <c r="E212" s="25"/>
      <c r="F212" s="39"/>
      <c r="G212" s="27"/>
      <c r="H212" s="28"/>
      <c r="I212" s="29"/>
      <c r="J212" s="30"/>
      <c r="K212" s="25"/>
      <c r="L212" s="25"/>
      <c r="M212" s="26"/>
      <c r="N212" s="27"/>
      <c r="O212" s="30">
        <v>41</v>
      </c>
      <c r="P212" s="25">
        <v>416375</v>
      </c>
      <c r="Q212" s="25">
        <f t="shared" si="74"/>
        <v>46232.024390243925</v>
      </c>
      <c r="R212" s="26">
        <f t="shared" si="75"/>
        <v>0.12490315212407711</v>
      </c>
      <c r="S212" s="27">
        <f t="shared" si="80"/>
        <v>0.12490315212407711</v>
      </c>
      <c r="T212" s="3"/>
    </row>
    <row r="213" spans="2:22" s="16" customFormat="1">
      <c r="B213" s="87" t="s">
        <v>34</v>
      </c>
      <c r="C213" s="18" t="s">
        <v>18</v>
      </c>
      <c r="D213" s="19">
        <f>SUM(D215:D227)</f>
        <v>3548197</v>
      </c>
      <c r="E213" s="37"/>
      <c r="F213" s="40"/>
      <c r="G213" s="33"/>
      <c r="H213" s="34"/>
      <c r="I213" s="35"/>
      <c r="J213" s="36" t="s">
        <v>18</v>
      </c>
      <c r="K213" s="37">
        <f>SUM(K215:K226)</f>
        <v>3985667</v>
      </c>
      <c r="L213" s="37"/>
      <c r="M213" s="41"/>
      <c r="N213" s="33"/>
      <c r="O213" s="36" t="s">
        <v>18</v>
      </c>
      <c r="P213" s="37">
        <f>SUM(P215:P226)</f>
        <v>4351037</v>
      </c>
      <c r="Q213" s="37"/>
      <c r="R213" s="32"/>
      <c r="S213" s="33"/>
      <c r="T213" s="3"/>
      <c r="U213" s="14"/>
      <c r="V213" s="14"/>
    </row>
    <row r="214" spans="2:22" s="16" customFormat="1">
      <c r="B214" s="88"/>
      <c r="C214" s="18" t="s">
        <v>19</v>
      </c>
      <c r="D214" s="19">
        <f>+D213/13</f>
        <v>272938.23076923075</v>
      </c>
      <c r="E214" s="19"/>
      <c r="F214" s="12"/>
      <c r="G214" s="23"/>
      <c r="H214" s="6"/>
      <c r="I214" s="20"/>
      <c r="J214" s="21" t="s">
        <v>19</v>
      </c>
      <c r="K214" s="19">
        <f>+K213/12</f>
        <v>332138.91666666669</v>
      </c>
      <c r="L214" s="19"/>
      <c r="M214" s="17"/>
      <c r="N214" s="23"/>
      <c r="O214" s="21" t="s">
        <v>19</v>
      </c>
      <c r="P214" s="19">
        <f>+P213/12</f>
        <v>362586.41666666669</v>
      </c>
      <c r="Q214" s="19"/>
      <c r="R214" s="17"/>
      <c r="S214" s="23"/>
      <c r="T214" s="3"/>
      <c r="U214" s="14"/>
      <c r="V214" s="14"/>
    </row>
    <row r="215" spans="2:22">
      <c r="B215" s="88"/>
      <c r="C215" s="43">
        <v>1</v>
      </c>
      <c r="D215" s="3">
        <v>239634</v>
      </c>
      <c r="E215" s="10">
        <f t="shared" ref="E215:E227" si="81">+D215-D$214</f>
        <v>-33304.230769230751</v>
      </c>
      <c r="F215" s="38">
        <f t="shared" ref="F215:F227" si="82">+E215/D$214</f>
        <v>-0.12202112791369808</v>
      </c>
      <c r="G215" s="23">
        <f t="shared" si="77"/>
        <v>0.12202112791369808</v>
      </c>
      <c r="H215" s="6">
        <f t="shared" si="78"/>
        <v>12.202112791369808</v>
      </c>
      <c r="I215" s="20">
        <f t="shared" si="76"/>
        <v>0</v>
      </c>
      <c r="J215" s="9">
        <v>1</v>
      </c>
      <c r="K215" s="10">
        <v>336032</v>
      </c>
      <c r="L215" s="10">
        <f t="shared" ref="L215:L226" si="83">+K215-K$214</f>
        <v>3893.0833333333139</v>
      </c>
      <c r="M215" s="4">
        <f t="shared" ref="M215:M226" si="84">+L215/K$214</f>
        <v>1.1721250169670412E-2</v>
      </c>
      <c r="N215" s="23">
        <f t="shared" si="79"/>
        <v>1.1721250169670412E-2</v>
      </c>
      <c r="O215" s="9">
        <v>1</v>
      </c>
      <c r="P215" s="10">
        <v>376143</v>
      </c>
      <c r="Q215" s="10">
        <f t="shared" ref="Q215:Q226" si="85">+P215-P$214</f>
        <v>13556.583333333314</v>
      </c>
      <c r="R215" s="4">
        <f t="shared" ref="R215:R226" si="86">+Q215/P$214</f>
        <v>3.7388558175901462E-2</v>
      </c>
      <c r="S215" s="23">
        <f t="shared" si="80"/>
        <v>3.7388558175901462E-2</v>
      </c>
      <c r="T215" s="3"/>
    </row>
    <row r="216" spans="2:22">
      <c r="B216" s="88"/>
      <c r="C216" s="43">
        <v>2</v>
      </c>
      <c r="D216" s="3">
        <v>274279</v>
      </c>
      <c r="E216" s="10">
        <f t="shared" si="81"/>
        <v>1340.7692307692487</v>
      </c>
      <c r="F216" s="38">
        <f t="shared" si="82"/>
        <v>4.9123540772962248E-3</v>
      </c>
      <c r="G216" s="23">
        <f t="shared" si="77"/>
        <v>4.9123540772962248E-3</v>
      </c>
      <c r="H216" s="6">
        <f t="shared" si="78"/>
        <v>0.49123540772962249</v>
      </c>
      <c r="I216" s="20">
        <f t="shared" si="76"/>
        <v>0</v>
      </c>
      <c r="J216" s="9">
        <v>2</v>
      </c>
      <c r="K216" s="10">
        <v>303295</v>
      </c>
      <c r="L216" s="10">
        <f t="shared" si="83"/>
        <v>-28843.916666666686</v>
      </c>
      <c r="M216" s="4">
        <f t="shared" si="84"/>
        <v>-8.6842929928666948E-2</v>
      </c>
      <c r="N216" s="23">
        <f t="shared" si="79"/>
        <v>8.6842929928666948E-2</v>
      </c>
      <c r="O216" s="9">
        <v>2</v>
      </c>
      <c r="P216" s="10">
        <v>340074</v>
      </c>
      <c r="Q216" s="10">
        <f t="shared" si="85"/>
        <v>-22512.416666666686</v>
      </c>
      <c r="R216" s="4">
        <f t="shared" si="86"/>
        <v>-6.2088417083100013E-2</v>
      </c>
      <c r="S216" s="23">
        <f t="shared" si="80"/>
        <v>6.2088417083100013E-2</v>
      </c>
      <c r="T216" s="3"/>
    </row>
    <row r="217" spans="2:22">
      <c r="B217" s="88"/>
      <c r="C217" s="43">
        <v>3</v>
      </c>
      <c r="D217" s="3">
        <v>277050</v>
      </c>
      <c r="E217" s="10">
        <f t="shared" si="81"/>
        <v>4111.7692307692487</v>
      </c>
      <c r="F217" s="38">
        <f t="shared" si="82"/>
        <v>1.5064834336988684E-2</v>
      </c>
      <c r="G217" s="23">
        <f t="shared" si="77"/>
        <v>1.5064834336988684E-2</v>
      </c>
      <c r="H217" s="6">
        <f t="shared" si="78"/>
        <v>1.5064834336988684</v>
      </c>
      <c r="I217" s="20">
        <f t="shared" si="76"/>
        <v>0</v>
      </c>
      <c r="J217" s="9">
        <v>3</v>
      </c>
      <c r="K217" s="10">
        <v>334963</v>
      </c>
      <c r="L217" s="10">
        <f t="shared" si="83"/>
        <v>2824.0833333333139</v>
      </c>
      <c r="M217" s="4">
        <f t="shared" si="84"/>
        <v>8.5027173619872821E-3</v>
      </c>
      <c r="N217" s="23">
        <f t="shared" si="79"/>
        <v>8.5027173619872821E-3</v>
      </c>
      <c r="O217" s="9">
        <v>3</v>
      </c>
      <c r="P217" s="10">
        <v>374515</v>
      </c>
      <c r="Q217" s="10">
        <f t="shared" si="85"/>
        <v>11928.583333333314</v>
      </c>
      <c r="R217" s="4">
        <f t="shared" si="86"/>
        <v>3.2898594059301213E-2</v>
      </c>
      <c r="S217" s="23">
        <f t="shared" si="80"/>
        <v>3.2898594059301213E-2</v>
      </c>
      <c r="T217" s="3"/>
    </row>
    <row r="218" spans="2:22">
      <c r="B218" s="88"/>
      <c r="C218" s="43">
        <v>4</v>
      </c>
      <c r="D218" s="3">
        <v>286205</v>
      </c>
      <c r="E218" s="10">
        <f t="shared" si="81"/>
        <v>13266.769230769249</v>
      </c>
      <c r="F218" s="38">
        <f t="shared" si="82"/>
        <v>4.8607222203276831E-2</v>
      </c>
      <c r="G218" s="23">
        <f t="shared" si="77"/>
        <v>4.8607222203276831E-2</v>
      </c>
      <c r="H218" s="6">
        <f t="shared" si="78"/>
        <v>4.8607222203276832</v>
      </c>
      <c r="I218" s="20">
        <f t="shared" si="76"/>
        <v>0</v>
      </c>
      <c r="J218" s="9">
        <v>4</v>
      </c>
      <c r="K218" s="10">
        <v>338902</v>
      </c>
      <c r="L218" s="10">
        <f t="shared" si="83"/>
        <v>6763.0833333333139</v>
      </c>
      <c r="M218" s="4">
        <f t="shared" si="84"/>
        <v>2.0362212899371613E-2</v>
      </c>
      <c r="N218" s="23">
        <f t="shared" si="79"/>
        <v>2.0362212899371613E-2</v>
      </c>
      <c r="O218" s="9">
        <v>4</v>
      </c>
      <c r="P218" s="10">
        <v>365796</v>
      </c>
      <c r="Q218" s="10">
        <f t="shared" si="85"/>
        <v>3209.5833333333139</v>
      </c>
      <c r="R218" s="4">
        <f t="shared" si="86"/>
        <v>8.8519127738972952E-3</v>
      </c>
      <c r="S218" s="23">
        <f t="shared" si="80"/>
        <v>8.8519127738972952E-3</v>
      </c>
      <c r="T218" s="3"/>
    </row>
    <row r="219" spans="2:22">
      <c r="B219" s="88"/>
      <c r="C219" s="43">
        <v>5</v>
      </c>
      <c r="D219" s="3">
        <v>294870</v>
      </c>
      <c r="E219" s="10">
        <f t="shared" si="81"/>
        <v>21931.769230769249</v>
      </c>
      <c r="F219" s="38">
        <f t="shared" si="82"/>
        <v>8.0354332073444695E-2</v>
      </c>
      <c r="G219" s="23">
        <f t="shared" si="77"/>
        <v>8.0354332073444695E-2</v>
      </c>
      <c r="H219" s="6">
        <f t="shared" si="78"/>
        <v>8.0354332073444699</v>
      </c>
      <c r="I219" s="20">
        <f t="shared" si="76"/>
        <v>0</v>
      </c>
      <c r="J219" s="9">
        <v>5</v>
      </c>
      <c r="K219" s="10">
        <v>317237</v>
      </c>
      <c r="L219" s="10">
        <f t="shared" si="83"/>
        <v>-14901.916666666686</v>
      </c>
      <c r="M219" s="4">
        <f t="shared" si="84"/>
        <v>-4.4866517950445994E-2</v>
      </c>
      <c r="N219" s="23">
        <f t="shared" si="79"/>
        <v>4.4866517950445994E-2</v>
      </c>
      <c r="O219" s="9">
        <v>5</v>
      </c>
      <c r="P219" s="10">
        <v>371796</v>
      </c>
      <c r="Q219" s="10">
        <f t="shared" si="85"/>
        <v>9209.5833333333139</v>
      </c>
      <c r="R219" s="4">
        <f t="shared" si="86"/>
        <v>2.5399692073406813E-2</v>
      </c>
      <c r="S219" s="23">
        <f t="shared" si="80"/>
        <v>2.5399692073406813E-2</v>
      </c>
      <c r="T219" s="3"/>
    </row>
    <row r="220" spans="2:22">
      <c r="B220" s="88"/>
      <c r="C220" s="43">
        <v>6</v>
      </c>
      <c r="D220" s="3">
        <v>267307</v>
      </c>
      <c r="E220" s="10">
        <f t="shared" si="81"/>
        <v>-5631.2307692307513</v>
      </c>
      <c r="F220" s="38">
        <f t="shared" si="82"/>
        <v>-2.0631887124643804E-2</v>
      </c>
      <c r="G220" s="23">
        <f t="shared" si="77"/>
        <v>2.0631887124643804E-2</v>
      </c>
      <c r="H220" s="6">
        <f t="shared" si="78"/>
        <v>2.0631887124643802</v>
      </c>
      <c r="I220" s="20">
        <f t="shared" si="76"/>
        <v>0</v>
      </c>
      <c r="J220" s="9">
        <v>6</v>
      </c>
      <c r="K220" s="10">
        <v>340021</v>
      </c>
      <c r="L220" s="10">
        <f t="shared" si="83"/>
        <v>7882.0833333333139</v>
      </c>
      <c r="M220" s="4">
        <f t="shared" si="84"/>
        <v>2.3731285127432816E-2</v>
      </c>
      <c r="N220" s="23">
        <f t="shared" si="79"/>
        <v>2.3731285127432816E-2</v>
      </c>
      <c r="O220" s="9">
        <v>6</v>
      </c>
      <c r="P220" s="10">
        <v>354112</v>
      </c>
      <c r="Q220" s="10">
        <f t="shared" si="85"/>
        <v>-8474.4166666666861</v>
      </c>
      <c r="R220" s="4">
        <f t="shared" si="86"/>
        <v>-2.3372129448680907E-2</v>
      </c>
      <c r="S220" s="23">
        <f t="shared" si="80"/>
        <v>2.3372129448680907E-2</v>
      </c>
      <c r="T220" s="3"/>
    </row>
    <row r="221" spans="2:22">
      <c r="B221" s="88"/>
      <c r="C221" s="43">
        <v>7</v>
      </c>
      <c r="D221" s="3">
        <v>279738</v>
      </c>
      <c r="E221" s="10">
        <f t="shared" si="81"/>
        <v>6799.7692307692487</v>
      </c>
      <c r="F221" s="38">
        <f t="shared" si="82"/>
        <v>2.4913216487134238E-2</v>
      </c>
      <c r="G221" s="23">
        <f t="shared" si="77"/>
        <v>2.4913216487134238E-2</v>
      </c>
      <c r="H221" s="6">
        <f t="shared" si="78"/>
        <v>2.4913216487134235</v>
      </c>
      <c r="I221" s="20">
        <f t="shared" si="76"/>
        <v>0</v>
      </c>
      <c r="J221" s="9">
        <v>7</v>
      </c>
      <c r="K221" s="10">
        <v>327503</v>
      </c>
      <c r="L221" s="10">
        <f t="shared" si="83"/>
        <v>-4635.9166666666861</v>
      </c>
      <c r="M221" s="4">
        <f t="shared" si="84"/>
        <v>-1.3957764158420718E-2</v>
      </c>
      <c r="N221" s="23">
        <f t="shared" si="79"/>
        <v>1.3957764158420718E-2</v>
      </c>
      <c r="O221" s="9">
        <v>7</v>
      </c>
      <c r="P221" s="10">
        <v>366248</v>
      </c>
      <c r="Q221" s="10">
        <f t="shared" si="85"/>
        <v>3661.5833333333139</v>
      </c>
      <c r="R221" s="4">
        <f t="shared" si="86"/>
        <v>1.0098512147793679E-2</v>
      </c>
      <c r="S221" s="23">
        <f t="shared" si="80"/>
        <v>1.0098512147793679E-2</v>
      </c>
      <c r="T221" s="3"/>
    </row>
    <row r="222" spans="2:22">
      <c r="B222" s="88"/>
      <c r="C222" s="43">
        <v>8</v>
      </c>
      <c r="D222" s="3">
        <v>244078</v>
      </c>
      <c r="E222" s="10">
        <f t="shared" si="81"/>
        <v>-28860.230769230751</v>
      </c>
      <c r="F222" s="38">
        <f t="shared" si="82"/>
        <v>-0.10573905563868066</v>
      </c>
      <c r="G222" s="23">
        <f t="shared" si="77"/>
        <v>0.10573905563868066</v>
      </c>
      <c r="H222" s="6">
        <f t="shared" si="78"/>
        <v>10.573905563868067</v>
      </c>
      <c r="I222" s="20">
        <f t="shared" si="76"/>
        <v>0</v>
      </c>
      <c r="J222" s="9">
        <v>8</v>
      </c>
      <c r="K222" s="10">
        <v>346303</v>
      </c>
      <c r="L222" s="10">
        <f t="shared" si="83"/>
        <v>14164.083333333314</v>
      </c>
      <c r="M222" s="4">
        <f t="shared" si="84"/>
        <v>4.2645057903733491E-2</v>
      </c>
      <c r="N222" s="23">
        <f t="shared" si="79"/>
        <v>4.2645057903733491E-2</v>
      </c>
      <c r="O222" s="9">
        <v>8</v>
      </c>
      <c r="P222" s="10">
        <v>381053</v>
      </c>
      <c r="Q222" s="10">
        <f t="shared" si="85"/>
        <v>18466.583333333314</v>
      </c>
      <c r="R222" s="4">
        <f t="shared" si="86"/>
        <v>5.0930157569333417E-2</v>
      </c>
      <c r="S222" s="23">
        <f t="shared" si="80"/>
        <v>5.0930157569333417E-2</v>
      </c>
      <c r="T222" s="3"/>
    </row>
    <row r="223" spans="2:22">
      <c r="B223" s="88"/>
      <c r="C223" s="43">
        <v>9</v>
      </c>
      <c r="D223" s="3">
        <v>302780</v>
      </c>
      <c r="E223" s="10">
        <f t="shared" si="81"/>
        <v>29841.769230769249</v>
      </c>
      <c r="F223" s="38">
        <f t="shared" si="82"/>
        <v>0.10933524829652927</v>
      </c>
      <c r="G223" s="23">
        <f t="shared" si="77"/>
        <v>0.10933524829652927</v>
      </c>
      <c r="H223" s="6">
        <f t="shared" si="78"/>
        <v>10.933524829652926</v>
      </c>
      <c r="I223" s="20">
        <f t="shared" si="76"/>
        <v>0</v>
      </c>
      <c r="J223" s="9">
        <v>9</v>
      </c>
      <c r="K223" s="10">
        <v>347637</v>
      </c>
      <c r="L223" s="10">
        <f t="shared" si="83"/>
        <v>15498.083333333314</v>
      </c>
      <c r="M223" s="4">
        <f t="shared" si="84"/>
        <v>4.6661449639420392E-2</v>
      </c>
      <c r="N223" s="23">
        <f t="shared" si="79"/>
        <v>4.6661449639420392E-2</v>
      </c>
      <c r="O223" s="9">
        <v>9</v>
      </c>
      <c r="P223" s="10">
        <v>375698</v>
      </c>
      <c r="Q223" s="10">
        <f t="shared" si="85"/>
        <v>13111.583333333314</v>
      </c>
      <c r="R223" s="4">
        <f t="shared" si="86"/>
        <v>3.616126454452117E-2</v>
      </c>
      <c r="S223" s="23">
        <f t="shared" si="80"/>
        <v>3.616126454452117E-2</v>
      </c>
      <c r="T223" s="3"/>
    </row>
    <row r="224" spans="2:22">
      <c r="B224" s="88"/>
      <c r="C224" s="43">
        <v>10</v>
      </c>
      <c r="D224" s="3">
        <v>248814</v>
      </c>
      <c r="E224" s="10">
        <f t="shared" si="81"/>
        <v>-24124.230769230751</v>
      </c>
      <c r="F224" s="38">
        <f t="shared" si="82"/>
        <v>-8.8387144231281342E-2</v>
      </c>
      <c r="G224" s="23">
        <f t="shared" si="77"/>
        <v>8.8387144231281342E-2</v>
      </c>
      <c r="H224" s="6">
        <f t="shared" si="78"/>
        <v>8.8387144231281347</v>
      </c>
      <c r="I224" s="20">
        <f t="shared" si="76"/>
        <v>0</v>
      </c>
      <c r="J224" s="9">
        <v>10</v>
      </c>
      <c r="K224" s="10">
        <v>334413</v>
      </c>
      <c r="L224" s="10">
        <f t="shared" si="83"/>
        <v>2274.0833333333139</v>
      </c>
      <c r="M224" s="4">
        <f t="shared" si="84"/>
        <v>6.8467837378285157E-3</v>
      </c>
      <c r="N224" s="23">
        <f t="shared" si="79"/>
        <v>6.8467837378285157E-3</v>
      </c>
      <c r="O224" s="9">
        <v>10</v>
      </c>
      <c r="P224" s="10">
        <v>315383</v>
      </c>
      <c r="Q224" s="10">
        <f t="shared" si="85"/>
        <v>-47203.416666666686</v>
      </c>
      <c r="R224" s="4">
        <f t="shared" si="86"/>
        <v>-0.13018528686379827</v>
      </c>
      <c r="S224" s="23">
        <f t="shared" si="80"/>
        <v>0.13018528686379827</v>
      </c>
      <c r="T224" s="3"/>
    </row>
    <row r="225" spans="2:22">
      <c r="B225" s="88"/>
      <c r="C225" s="43">
        <v>11</v>
      </c>
      <c r="D225" s="3">
        <v>283569</v>
      </c>
      <c r="E225" s="10">
        <f t="shared" si="81"/>
        <v>10630.769230769249</v>
      </c>
      <c r="F225" s="38">
        <f t="shared" si="82"/>
        <v>3.8949359350678739E-2</v>
      </c>
      <c r="G225" s="23">
        <f t="shared" si="77"/>
        <v>3.8949359350678739E-2</v>
      </c>
      <c r="H225" s="6">
        <f t="shared" si="78"/>
        <v>3.8949359350678741</v>
      </c>
      <c r="I225" s="20">
        <f t="shared" si="76"/>
        <v>0</v>
      </c>
      <c r="J225" s="9">
        <v>11</v>
      </c>
      <c r="K225" s="10">
        <v>314638</v>
      </c>
      <c r="L225" s="10">
        <f t="shared" si="83"/>
        <v>-17500.916666666686</v>
      </c>
      <c r="M225" s="4">
        <f t="shared" si="84"/>
        <v>-5.2691557021698053E-2</v>
      </c>
      <c r="N225" s="23">
        <f t="shared" si="79"/>
        <v>5.2691557021698053E-2</v>
      </c>
      <c r="O225" s="9">
        <v>11</v>
      </c>
      <c r="P225" s="10">
        <v>365754</v>
      </c>
      <c r="Q225" s="10">
        <f t="shared" si="85"/>
        <v>3167.5833333333139</v>
      </c>
      <c r="R225" s="4">
        <f t="shared" si="86"/>
        <v>8.7360783188007284E-3</v>
      </c>
      <c r="S225" s="23">
        <f t="shared" si="80"/>
        <v>8.7360783188007284E-3</v>
      </c>
      <c r="T225" s="3"/>
    </row>
    <row r="226" spans="2:22">
      <c r="B226" s="88"/>
      <c r="C226" s="43">
        <v>12</v>
      </c>
      <c r="D226" s="3">
        <v>298779</v>
      </c>
      <c r="E226" s="10">
        <f t="shared" si="81"/>
        <v>25840.769230769249</v>
      </c>
      <c r="F226" s="38">
        <f t="shared" si="82"/>
        <v>9.4676253883310385E-2</v>
      </c>
      <c r="G226" s="23">
        <f t="shared" si="77"/>
        <v>9.4676253883310385E-2</v>
      </c>
      <c r="H226" s="6">
        <f t="shared" si="78"/>
        <v>9.4676253883310384</v>
      </c>
      <c r="I226" s="20">
        <f t="shared" si="76"/>
        <v>0</v>
      </c>
      <c r="J226" s="9">
        <v>12</v>
      </c>
      <c r="K226" s="10">
        <v>344723</v>
      </c>
      <c r="L226" s="10">
        <f t="shared" si="83"/>
        <v>12584.083333333314</v>
      </c>
      <c r="M226" s="4">
        <f t="shared" si="84"/>
        <v>3.7888012219786486E-2</v>
      </c>
      <c r="N226" s="23">
        <f t="shared" si="79"/>
        <v>3.7888012219786486E-2</v>
      </c>
      <c r="O226" s="9">
        <v>12</v>
      </c>
      <c r="P226" s="10">
        <v>364465</v>
      </c>
      <c r="Q226" s="10">
        <f t="shared" si="85"/>
        <v>1878.5833333333139</v>
      </c>
      <c r="R226" s="4">
        <f t="shared" si="86"/>
        <v>5.1810637326227668E-3</v>
      </c>
      <c r="S226" s="23">
        <f t="shared" si="80"/>
        <v>5.1810637326227668E-3</v>
      </c>
      <c r="T226" s="3"/>
    </row>
    <row r="227" spans="2:22">
      <c r="B227" s="90"/>
      <c r="C227" s="44">
        <v>13</v>
      </c>
      <c r="D227" s="25">
        <v>251094</v>
      </c>
      <c r="E227" s="25">
        <f t="shared" si="81"/>
        <v>-21844.230769230751</v>
      </c>
      <c r="F227" s="39">
        <f t="shared" si="82"/>
        <v>-8.0033605800354318E-2</v>
      </c>
      <c r="G227" s="27">
        <f t="shared" si="77"/>
        <v>8.0033605800354318E-2</v>
      </c>
      <c r="H227" s="28">
        <f t="shared" si="78"/>
        <v>8.0033605800354319</v>
      </c>
      <c r="I227" s="29">
        <f t="shared" si="76"/>
        <v>0</v>
      </c>
      <c r="J227" s="30"/>
      <c r="K227" s="25"/>
      <c r="L227" s="25"/>
      <c r="M227" s="47"/>
      <c r="N227" s="27"/>
      <c r="O227" s="30"/>
      <c r="P227" s="25"/>
      <c r="Q227" s="25"/>
      <c r="R227" s="47"/>
      <c r="S227" s="27"/>
      <c r="T227" s="3"/>
    </row>
    <row r="228" spans="2:22" s="16" customFormat="1">
      <c r="B228" s="87" t="s">
        <v>35</v>
      </c>
      <c r="C228" s="18" t="s">
        <v>18</v>
      </c>
      <c r="D228" s="19">
        <f>SUM(D230:D233)</f>
        <v>1195057</v>
      </c>
      <c r="E228" s="37"/>
      <c r="F228" s="40"/>
      <c r="G228" s="33"/>
      <c r="H228" s="34"/>
      <c r="I228" s="35"/>
      <c r="J228" s="36" t="s">
        <v>18</v>
      </c>
      <c r="K228" s="37">
        <f>SUM(K230:K234)</f>
        <v>1555296</v>
      </c>
      <c r="L228" s="37"/>
      <c r="M228" s="41"/>
      <c r="N228" s="33"/>
      <c r="O228" s="36" t="s">
        <v>18</v>
      </c>
      <c r="P228" s="37">
        <f>SUM(P230:P234)</f>
        <v>1777227</v>
      </c>
      <c r="Q228" s="37"/>
      <c r="R228" s="41"/>
      <c r="S228" s="33"/>
      <c r="T228" s="3"/>
      <c r="U228" s="14"/>
      <c r="V228" s="14"/>
    </row>
    <row r="229" spans="2:22" s="16" customFormat="1">
      <c r="B229" s="88"/>
      <c r="C229" s="18" t="s">
        <v>19</v>
      </c>
      <c r="D229" s="19">
        <f>+D228/4</f>
        <v>298764.25</v>
      </c>
      <c r="E229" s="19"/>
      <c r="F229" s="12"/>
      <c r="G229" s="23"/>
      <c r="H229" s="6"/>
      <c r="I229" s="20"/>
      <c r="J229" s="21" t="s">
        <v>19</v>
      </c>
      <c r="K229" s="19">
        <f>+K228/5</f>
        <v>311059.20000000001</v>
      </c>
      <c r="L229" s="19"/>
      <c r="M229" s="17"/>
      <c r="N229" s="23"/>
      <c r="O229" s="21" t="s">
        <v>19</v>
      </c>
      <c r="P229" s="19">
        <f>+P228/5</f>
        <v>355445.4</v>
      </c>
      <c r="Q229" s="19"/>
      <c r="R229" s="17"/>
      <c r="S229" s="23"/>
      <c r="T229" s="3"/>
      <c r="U229" s="14"/>
      <c r="V229" s="14"/>
    </row>
    <row r="230" spans="2:22">
      <c r="B230" s="88"/>
      <c r="C230" s="43">
        <v>1</v>
      </c>
      <c r="D230" s="3">
        <v>291872</v>
      </c>
      <c r="E230" s="10">
        <f>+D230-D$229</f>
        <v>-6892.25</v>
      </c>
      <c r="F230" s="38">
        <f>+E230/D$229</f>
        <v>-2.3069192515503444E-2</v>
      </c>
      <c r="G230" s="23">
        <f t="shared" si="77"/>
        <v>2.3069192515503444E-2</v>
      </c>
      <c r="H230" s="6">
        <f t="shared" si="78"/>
        <v>2.3069192515503443</v>
      </c>
      <c r="I230" s="20">
        <f t="shared" si="76"/>
        <v>0</v>
      </c>
      <c r="J230" s="9">
        <v>1</v>
      </c>
      <c r="K230" s="10">
        <v>282051</v>
      </c>
      <c r="L230" s="10">
        <f>+K230-K$229</f>
        <v>-29008.200000000012</v>
      </c>
      <c r="M230" s="4">
        <f>+L230/K$229</f>
        <v>-9.3256203320782702E-2</v>
      </c>
      <c r="N230" s="23">
        <f t="shared" si="79"/>
        <v>9.3256203320782702E-2</v>
      </c>
      <c r="O230" s="9">
        <v>1</v>
      </c>
      <c r="P230" s="10">
        <v>358358</v>
      </c>
      <c r="Q230" s="10">
        <f>+P230-P$229</f>
        <v>2912.5999999999767</v>
      </c>
      <c r="R230" s="4">
        <f>+Q230/P$229</f>
        <v>8.1942261736963722E-3</v>
      </c>
      <c r="S230" s="23">
        <f t="shared" si="80"/>
        <v>8.1942261736963722E-3</v>
      </c>
      <c r="T230" s="3"/>
    </row>
    <row r="231" spans="2:22">
      <c r="B231" s="88"/>
      <c r="C231" s="43">
        <v>2</v>
      </c>
      <c r="D231" s="3">
        <v>320413</v>
      </c>
      <c r="E231" s="10">
        <f>+D231-D$229</f>
        <v>21648.75</v>
      </c>
      <c r="F231" s="38">
        <f>+E231/D$229</f>
        <v>7.2460978848707641E-2</v>
      </c>
      <c r="G231" s="23">
        <f t="shared" si="77"/>
        <v>7.2460978848707641E-2</v>
      </c>
      <c r="H231" s="6">
        <f t="shared" si="78"/>
        <v>7.246097884870764</v>
      </c>
      <c r="I231" s="20">
        <f t="shared" si="76"/>
        <v>0</v>
      </c>
      <c r="J231" s="9">
        <v>2</v>
      </c>
      <c r="K231" s="10">
        <v>301022</v>
      </c>
      <c r="L231" s="10">
        <f>+K231-K$229</f>
        <v>-10037.200000000012</v>
      </c>
      <c r="M231" s="4">
        <f>+L231/K$229</f>
        <v>-3.2267812686459722E-2</v>
      </c>
      <c r="N231" s="23">
        <f t="shared" si="79"/>
        <v>3.2267812686459722E-2</v>
      </c>
      <c r="O231" s="9">
        <v>2</v>
      </c>
      <c r="P231" s="10">
        <v>346405</v>
      </c>
      <c r="Q231" s="10">
        <f>+P231-P$229</f>
        <v>-9040.4000000000233</v>
      </c>
      <c r="R231" s="4">
        <f>+Q231/P$229</f>
        <v>-2.5434004772603675E-2</v>
      </c>
      <c r="S231" s="23">
        <f t="shared" si="80"/>
        <v>2.5434004772603675E-2</v>
      </c>
      <c r="T231" s="3"/>
    </row>
    <row r="232" spans="2:22">
      <c r="B232" s="88"/>
      <c r="C232" s="43">
        <v>3</v>
      </c>
      <c r="D232" s="3">
        <v>313926</v>
      </c>
      <c r="E232" s="10">
        <f>+D232-D$229</f>
        <v>15161.75</v>
      </c>
      <c r="F232" s="38">
        <f>+E232/D$229</f>
        <v>5.074820698929005E-2</v>
      </c>
      <c r="G232" s="23">
        <f t="shared" si="77"/>
        <v>5.074820698929005E-2</v>
      </c>
      <c r="H232" s="6">
        <f t="shared" si="78"/>
        <v>5.0748206989290052</v>
      </c>
      <c r="I232" s="20">
        <f t="shared" si="76"/>
        <v>0</v>
      </c>
      <c r="J232" s="9">
        <v>3</v>
      </c>
      <c r="K232" s="10">
        <v>312461</v>
      </c>
      <c r="L232" s="10">
        <f>+K232-K$229</f>
        <v>1401.7999999999884</v>
      </c>
      <c r="M232" s="4">
        <f>+L232/K$229</f>
        <v>4.5065376622841838E-3</v>
      </c>
      <c r="N232" s="23">
        <f t="shared" si="79"/>
        <v>4.5065376622841838E-3</v>
      </c>
      <c r="O232" s="9">
        <v>3</v>
      </c>
      <c r="P232" s="10">
        <v>360120</v>
      </c>
      <c r="Q232" s="10">
        <f>+P232-P$229</f>
        <v>4674.5999999999767</v>
      </c>
      <c r="R232" s="4">
        <f>+Q232/P$229</f>
        <v>1.315138696407374E-2</v>
      </c>
      <c r="S232" s="23">
        <f t="shared" si="80"/>
        <v>1.315138696407374E-2</v>
      </c>
      <c r="T232" s="3"/>
    </row>
    <row r="233" spans="2:22">
      <c r="B233" s="88"/>
      <c r="C233" s="43">
        <v>4</v>
      </c>
      <c r="D233" s="3">
        <v>268846</v>
      </c>
      <c r="E233" s="10">
        <f>+D233-D$229</f>
        <v>-29918.25</v>
      </c>
      <c r="F233" s="38">
        <f>+E233/D$229</f>
        <v>-0.10013999332249424</v>
      </c>
      <c r="G233" s="23">
        <f t="shared" si="77"/>
        <v>0.10013999332249424</v>
      </c>
      <c r="H233" s="6">
        <f t="shared" si="78"/>
        <v>10.013999332249423</v>
      </c>
      <c r="I233" s="20">
        <f t="shared" si="76"/>
        <v>0</v>
      </c>
      <c r="J233" s="9">
        <v>4</v>
      </c>
      <c r="K233" s="10">
        <v>338762</v>
      </c>
      <c r="L233" s="10">
        <f>+K233-K$229</f>
        <v>27702.799999999988</v>
      </c>
      <c r="M233" s="4">
        <f>+L233/K$229</f>
        <v>8.9059574511861361E-2</v>
      </c>
      <c r="N233" s="23">
        <f t="shared" si="79"/>
        <v>8.9059574511861361E-2</v>
      </c>
      <c r="O233" s="9">
        <v>4</v>
      </c>
      <c r="P233" s="10">
        <v>349566</v>
      </c>
      <c r="Q233" s="10">
        <f>+P233-P$229</f>
        <v>-5879.4000000000233</v>
      </c>
      <c r="R233" s="4">
        <f>+Q233/P$229</f>
        <v>-1.6540937089071974E-2</v>
      </c>
      <c r="S233" s="23">
        <f t="shared" si="80"/>
        <v>1.6540937089071974E-2</v>
      </c>
      <c r="T233" s="3"/>
    </row>
    <row r="234" spans="2:22">
      <c r="B234" s="90"/>
      <c r="C234" s="44"/>
      <c r="D234" s="25"/>
      <c r="E234" s="25"/>
      <c r="F234" s="39"/>
      <c r="G234" s="27"/>
      <c r="H234" s="28"/>
      <c r="I234" s="29"/>
      <c r="J234" s="30">
        <v>5</v>
      </c>
      <c r="K234" s="25">
        <v>321000</v>
      </c>
      <c r="L234" s="25">
        <f>+K234-K$229</f>
        <v>9940.7999999999884</v>
      </c>
      <c r="M234" s="26">
        <f>+L234/K$229</f>
        <v>3.1957903833096685E-2</v>
      </c>
      <c r="N234" s="27">
        <f t="shared" si="79"/>
        <v>3.1957903833096685E-2</v>
      </c>
      <c r="O234" s="30">
        <v>5</v>
      </c>
      <c r="P234" s="25">
        <v>362778</v>
      </c>
      <c r="Q234" s="25">
        <f>+P234-P$229</f>
        <v>7332.5999999999767</v>
      </c>
      <c r="R234" s="26">
        <f>+Q234/P$229</f>
        <v>2.0629328723905209E-2</v>
      </c>
      <c r="S234" s="27">
        <f t="shared" si="80"/>
        <v>2.0629328723905209E-2</v>
      </c>
      <c r="T234" s="3"/>
    </row>
    <row r="235" spans="2:22" s="16" customFormat="1">
      <c r="B235" s="87" t="s">
        <v>36</v>
      </c>
      <c r="C235" s="18" t="s">
        <v>18</v>
      </c>
      <c r="D235" s="19">
        <f>SUM(D237:D239)</f>
        <v>824649</v>
      </c>
      <c r="E235" s="37"/>
      <c r="F235" s="40"/>
      <c r="G235" s="33"/>
      <c r="H235" s="34"/>
      <c r="I235" s="35"/>
      <c r="J235" s="36" t="s">
        <v>18</v>
      </c>
      <c r="K235" s="37">
        <f>SUM(K237:K239)</f>
        <v>920185</v>
      </c>
      <c r="L235" s="37"/>
      <c r="M235" s="41"/>
      <c r="N235" s="33"/>
      <c r="O235" s="36" t="s">
        <v>18</v>
      </c>
      <c r="P235" s="37">
        <f>SUM(P237:P239)</f>
        <v>1084979</v>
      </c>
      <c r="Q235" s="37"/>
      <c r="R235" s="41"/>
      <c r="S235" s="33"/>
      <c r="T235" s="3"/>
      <c r="U235" s="14"/>
      <c r="V235" s="14"/>
    </row>
    <row r="236" spans="2:22" s="16" customFormat="1">
      <c r="B236" s="88"/>
      <c r="C236" s="18" t="s">
        <v>19</v>
      </c>
      <c r="D236" s="19">
        <f>D235/3</f>
        <v>274883</v>
      </c>
      <c r="E236" s="19"/>
      <c r="F236" s="12"/>
      <c r="G236" s="23"/>
      <c r="H236" s="6"/>
      <c r="I236" s="20"/>
      <c r="J236" s="21" t="s">
        <v>19</v>
      </c>
      <c r="K236" s="19">
        <f>+K235/3</f>
        <v>306728.33333333331</v>
      </c>
      <c r="L236" s="19"/>
      <c r="M236" s="17"/>
      <c r="N236" s="23"/>
      <c r="O236" s="21" t="s">
        <v>19</v>
      </c>
      <c r="P236" s="19">
        <f>+P235/3</f>
        <v>361659.66666666669</v>
      </c>
      <c r="Q236" s="19"/>
      <c r="R236" s="17"/>
      <c r="S236" s="23"/>
      <c r="T236" s="3"/>
      <c r="U236" s="14"/>
      <c r="V236" s="14"/>
    </row>
    <row r="237" spans="2:22">
      <c r="B237" s="88"/>
      <c r="C237" s="43">
        <v>1</v>
      </c>
      <c r="D237" s="3">
        <v>283069</v>
      </c>
      <c r="E237" s="10">
        <f>+D237-D$236</f>
        <v>8186</v>
      </c>
      <c r="F237" s="38">
        <f>+E237/D$236</f>
        <v>2.9779942739274527E-2</v>
      </c>
      <c r="G237" s="23">
        <f t="shared" si="77"/>
        <v>2.9779942739274527E-2</v>
      </c>
      <c r="H237" s="6">
        <f t="shared" si="78"/>
        <v>2.9779942739274525</v>
      </c>
      <c r="I237" s="20">
        <f t="shared" si="76"/>
        <v>0</v>
      </c>
      <c r="J237" s="9">
        <v>1</v>
      </c>
      <c r="K237" s="10">
        <v>298278</v>
      </c>
      <c r="L237" s="10">
        <f>+K237-K$236</f>
        <v>-8450.3333333333139</v>
      </c>
      <c r="M237" s="4">
        <f>+L237/K$236</f>
        <v>-2.7549894858099125E-2</v>
      </c>
      <c r="N237" s="23">
        <f t="shared" si="79"/>
        <v>2.7549894858099125E-2</v>
      </c>
      <c r="O237" s="9">
        <v>1</v>
      </c>
      <c r="P237" s="10">
        <v>346176</v>
      </c>
      <c r="Q237" s="10">
        <f>+P237-P$236</f>
        <v>-15483.666666666686</v>
      </c>
      <c r="R237" s="4">
        <f>+Q237/P$236</f>
        <v>-4.281281020185649E-2</v>
      </c>
      <c r="S237" s="23">
        <f t="shared" si="80"/>
        <v>4.281281020185649E-2</v>
      </c>
      <c r="T237" s="3"/>
    </row>
    <row r="238" spans="2:22">
      <c r="B238" s="88"/>
      <c r="C238" s="43">
        <v>2</v>
      </c>
      <c r="D238" s="3">
        <v>273323</v>
      </c>
      <c r="E238" s="10">
        <f>+D238-D$236</f>
        <v>-1560</v>
      </c>
      <c r="F238" s="38">
        <f>+E238/D$236</f>
        <v>-5.6751417875969051E-3</v>
      </c>
      <c r="G238" s="23">
        <f t="shared" si="77"/>
        <v>5.6751417875969051E-3</v>
      </c>
      <c r="H238" s="6">
        <f t="shared" si="78"/>
        <v>0.56751417875969046</v>
      </c>
      <c r="I238" s="20">
        <f t="shared" si="76"/>
        <v>0</v>
      </c>
      <c r="J238" s="9">
        <v>2</v>
      </c>
      <c r="K238" s="10">
        <v>316731</v>
      </c>
      <c r="L238" s="10">
        <f>+K238-K$236</f>
        <v>10002.666666666686</v>
      </c>
      <c r="M238" s="4">
        <f>+L238/K$236</f>
        <v>3.2610833691051319E-2</v>
      </c>
      <c r="N238" s="23">
        <f t="shared" si="79"/>
        <v>3.2610833691051319E-2</v>
      </c>
      <c r="O238" s="9">
        <v>2</v>
      </c>
      <c r="P238" s="10">
        <v>358620</v>
      </c>
      <c r="Q238" s="10">
        <f>+P238-P$236</f>
        <v>-3039.6666666666861</v>
      </c>
      <c r="R238" s="4">
        <f>+Q238/P$236</f>
        <v>-8.4047709679174049E-3</v>
      </c>
      <c r="S238" s="23">
        <f t="shared" si="80"/>
        <v>8.4047709679174049E-3</v>
      </c>
      <c r="T238" s="3"/>
    </row>
    <row r="239" spans="2:22">
      <c r="B239" s="90"/>
      <c r="C239" s="44">
        <v>3</v>
      </c>
      <c r="D239" s="25">
        <v>268257</v>
      </c>
      <c r="E239" s="25">
        <f>+D239-D$236</f>
        <v>-6626</v>
      </c>
      <c r="F239" s="39">
        <f>+E239/D$236</f>
        <v>-2.4104800951677621E-2</v>
      </c>
      <c r="G239" s="27">
        <f t="shared" si="77"/>
        <v>2.4104800951677621E-2</v>
      </c>
      <c r="H239" s="28">
        <f t="shared" si="78"/>
        <v>2.4104800951677623</v>
      </c>
      <c r="I239" s="29">
        <f t="shared" si="76"/>
        <v>0</v>
      </c>
      <c r="J239" s="30">
        <v>3</v>
      </c>
      <c r="K239" s="25">
        <v>305176</v>
      </c>
      <c r="L239" s="25">
        <f>+K239-K$236</f>
        <v>-1552.3333333333139</v>
      </c>
      <c r="M239" s="26">
        <f>+L239/K$236</f>
        <v>-5.0609388329520069E-3</v>
      </c>
      <c r="N239" s="27">
        <f t="shared" si="79"/>
        <v>5.0609388329520069E-3</v>
      </c>
      <c r="O239" s="30">
        <v>3</v>
      </c>
      <c r="P239" s="25">
        <v>380183</v>
      </c>
      <c r="Q239" s="25">
        <f>+P239-P$236</f>
        <v>18523.333333333314</v>
      </c>
      <c r="R239" s="26">
        <f>+Q239/P$236</f>
        <v>5.1217581169773735E-2</v>
      </c>
      <c r="S239" s="27">
        <f t="shared" si="80"/>
        <v>5.1217581169773735E-2</v>
      </c>
      <c r="T239" s="3"/>
    </row>
    <row r="240" spans="2:22" s="16" customFormat="1">
      <c r="B240" s="87" t="s">
        <v>37</v>
      </c>
      <c r="C240" s="18" t="s">
        <v>18</v>
      </c>
      <c r="D240" s="19">
        <f>SUM(D242:D252)</f>
        <v>3098742</v>
      </c>
      <c r="E240" s="37"/>
      <c r="F240" s="40"/>
      <c r="G240" s="33"/>
      <c r="H240" s="34"/>
      <c r="I240" s="35"/>
      <c r="J240" s="36" t="s">
        <v>18</v>
      </c>
      <c r="K240" s="37">
        <f>SUM(K242:K253)</f>
        <v>3834141</v>
      </c>
      <c r="L240" s="37"/>
      <c r="M240" s="41"/>
      <c r="N240" s="33"/>
      <c r="O240" s="36" t="s">
        <v>18</v>
      </c>
      <c r="P240" s="37">
        <f>SUM(P242:P253)</f>
        <v>4653458</v>
      </c>
      <c r="Q240" s="37"/>
      <c r="R240" s="41"/>
      <c r="S240" s="33"/>
      <c r="T240" s="3"/>
      <c r="U240" s="14"/>
      <c r="V240" s="14"/>
    </row>
    <row r="241" spans="2:22" s="16" customFormat="1">
      <c r="B241" s="88"/>
      <c r="C241" s="18" t="s">
        <v>19</v>
      </c>
      <c r="D241" s="19">
        <f>+D240/11</f>
        <v>281703.81818181818</v>
      </c>
      <c r="E241" s="19"/>
      <c r="F241" s="12"/>
      <c r="G241" s="23"/>
      <c r="H241" s="6"/>
      <c r="I241" s="20"/>
      <c r="J241" s="21" t="s">
        <v>19</v>
      </c>
      <c r="K241" s="19">
        <f>+K240/12</f>
        <v>319511.75</v>
      </c>
      <c r="L241" s="19"/>
      <c r="M241" s="17"/>
      <c r="N241" s="23"/>
      <c r="O241" s="21" t="s">
        <v>19</v>
      </c>
      <c r="P241" s="19">
        <f>+P240/12</f>
        <v>387788.16666666669</v>
      </c>
      <c r="Q241" s="19"/>
      <c r="R241" s="17"/>
      <c r="S241" s="23"/>
      <c r="T241" s="3"/>
      <c r="U241" s="14"/>
      <c r="V241" s="14"/>
    </row>
    <row r="242" spans="2:22">
      <c r="B242" s="88"/>
      <c r="C242" s="43">
        <v>1</v>
      </c>
      <c r="D242" s="3">
        <v>320202</v>
      </c>
      <c r="E242" s="10">
        <f t="shared" ref="E242:E252" si="87">+D242-D$241</f>
        <v>38498.181818181823</v>
      </c>
      <c r="F242" s="38">
        <f t="shared" ref="F242:F252" si="88">+E242/D$241</f>
        <v>0.13666190989762944</v>
      </c>
      <c r="G242" s="23">
        <f t="shared" si="77"/>
        <v>0.13666190989762944</v>
      </c>
      <c r="H242" s="6">
        <f t="shared" si="78"/>
        <v>13.666190989762944</v>
      </c>
      <c r="I242" s="20">
        <f t="shared" si="76"/>
        <v>0</v>
      </c>
      <c r="J242" s="9">
        <v>1</v>
      </c>
      <c r="K242" s="10">
        <v>351150</v>
      </c>
      <c r="L242" s="10">
        <f t="shared" ref="L242:L253" si="89">+K242-K$241</f>
        <v>31638.25</v>
      </c>
      <c r="M242" s="4">
        <f t="shared" ref="M242:M253" si="90">+L242/K$241</f>
        <v>9.9020615047803406E-2</v>
      </c>
      <c r="N242" s="23">
        <f t="shared" si="79"/>
        <v>9.9020615047803406E-2</v>
      </c>
      <c r="O242" s="9">
        <v>1</v>
      </c>
      <c r="P242" s="10">
        <v>372448</v>
      </c>
      <c r="Q242" s="10">
        <f t="shared" ref="Q242:Q253" si="91">+P242-P$241</f>
        <v>-15340.166666666686</v>
      </c>
      <c r="R242" s="4">
        <f t="shared" ref="R242:R253" si="92">+Q242/P$241</f>
        <v>-3.9558109259823601E-2</v>
      </c>
      <c r="S242" s="23">
        <f t="shared" si="80"/>
        <v>3.9558109259823601E-2</v>
      </c>
      <c r="T242" s="3"/>
    </row>
    <row r="243" spans="2:22">
      <c r="B243" s="88"/>
      <c r="C243" s="43">
        <v>2</v>
      </c>
      <c r="D243" s="3">
        <v>312060</v>
      </c>
      <c r="E243" s="10">
        <f t="shared" si="87"/>
        <v>30356.181818181823</v>
      </c>
      <c r="F243" s="38">
        <f t="shared" si="88"/>
        <v>0.10775921325492735</v>
      </c>
      <c r="G243" s="23">
        <f t="shared" si="77"/>
        <v>0.10775921325492735</v>
      </c>
      <c r="H243" s="6">
        <f t="shared" si="78"/>
        <v>10.775921325492735</v>
      </c>
      <c r="I243" s="20">
        <f t="shared" si="76"/>
        <v>0</v>
      </c>
      <c r="J243" s="9">
        <v>2</v>
      </c>
      <c r="K243" s="10">
        <v>340847</v>
      </c>
      <c r="L243" s="10">
        <f t="shared" si="89"/>
        <v>21335.25</v>
      </c>
      <c r="M243" s="4">
        <f t="shared" si="90"/>
        <v>6.6774539590484544E-2</v>
      </c>
      <c r="N243" s="23">
        <f t="shared" si="79"/>
        <v>6.6774539590484544E-2</v>
      </c>
      <c r="O243" s="9">
        <v>2</v>
      </c>
      <c r="P243" s="10">
        <v>384486</v>
      </c>
      <c r="Q243" s="10">
        <f t="shared" si="91"/>
        <v>-3302.1666666666861</v>
      </c>
      <c r="R243" s="4">
        <f t="shared" si="92"/>
        <v>-8.5153879115273477E-3</v>
      </c>
      <c r="S243" s="23">
        <f t="shared" si="80"/>
        <v>8.5153879115273477E-3</v>
      </c>
      <c r="T243" s="3"/>
    </row>
    <row r="244" spans="2:22">
      <c r="B244" s="88"/>
      <c r="C244" s="43">
        <v>3</v>
      </c>
      <c r="D244" s="3">
        <v>249423</v>
      </c>
      <c r="E244" s="10">
        <f t="shared" si="87"/>
        <v>-32280.818181818177</v>
      </c>
      <c r="F244" s="38">
        <f t="shared" si="88"/>
        <v>-0.11459134061499794</v>
      </c>
      <c r="G244" s="23">
        <f t="shared" si="77"/>
        <v>0.11459134061499794</v>
      </c>
      <c r="H244" s="6">
        <f t="shared" si="78"/>
        <v>11.459134061499794</v>
      </c>
      <c r="I244" s="20">
        <f t="shared" si="76"/>
        <v>0</v>
      </c>
      <c r="J244" s="9">
        <v>3</v>
      </c>
      <c r="K244" s="10">
        <v>336307</v>
      </c>
      <c r="L244" s="10">
        <f t="shared" si="89"/>
        <v>16795.25</v>
      </c>
      <c r="M244" s="4">
        <f t="shared" si="90"/>
        <v>5.2565359489909216E-2</v>
      </c>
      <c r="N244" s="23">
        <f t="shared" si="79"/>
        <v>5.2565359489909216E-2</v>
      </c>
      <c r="O244" s="9">
        <v>3</v>
      </c>
      <c r="P244" s="10">
        <v>365325</v>
      </c>
      <c r="Q244" s="10">
        <f t="shared" si="91"/>
        <v>-22463.166666666686</v>
      </c>
      <c r="R244" s="4">
        <f t="shared" si="92"/>
        <v>-5.7926385066761149E-2</v>
      </c>
      <c r="S244" s="23">
        <f t="shared" si="80"/>
        <v>5.7926385066761149E-2</v>
      </c>
      <c r="T244" s="3"/>
    </row>
    <row r="245" spans="2:22">
      <c r="B245" s="88"/>
      <c r="C245" s="43">
        <v>4</v>
      </c>
      <c r="D245" s="3">
        <v>285321</v>
      </c>
      <c r="E245" s="10">
        <f t="shared" si="87"/>
        <v>3617.1818181818235</v>
      </c>
      <c r="F245" s="38">
        <f t="shared" si="88"/>
        <v>1.2840371996119735E-2</v>
      </c>
      <c r="G245" s="23">
        <f t="shared" si="77"/>
        <v>1.2840371996119735E-2</v>
      </c>
      <c r="H245" s="6">
        <f t="shared" si="78"/>
        <v>1.2840371996119735</v>
      </c>
      <c r="I245" s="20">
        <f t="shared" si="76"/>
        <v>0</v>
      </c>
      <c r="J245" s="9">
        <v>4</v>
      </c>
      <c r="K245" s="10">
        <v>279771</v>
      </c>
      <c r="L245" s="10">
        <f t="shared" si="89"/>
        <v>-39740.75</v>
      </c>
      <c r="M245" s="4">
        <f t="shared" si="90"/>
        <v>-0.12437961984183681</v>
      </c>
      <c r="N245" s="23">
        <f t="shared" si="79"/>
        <v>0.12437961984183681</v>
      </c>
      <c r="O245" s="9">
        <v>4</v>
      </c>
      <c r="P245" s="10">
        <v>392035</v>
      </c>
      <c r="Q245" s="10">
        <f t="shared" si="91"/>
        <v>4246.8333333333139</v>
      </c>
      <c r="R245" s="4">
        <f t="shared" si="92"/>
        <v>1.0951425799910467E-2</v>
      </c>
      <c r="S245" s="23">
        <f t="shared" si="80"/>
        <v>1.0951425799910467E-2</v>
      </c>
      <c r="T245" s="3"/>
    </row>
    <row r="246" spans="2:22">
      <c r="B246" s="88"/>
      <c r="C246" s="43">
        <v>5</v>
      </c>
      <c r="D246" s="3">
        <v>274521</v>
      </c>
      <c r="E246" s="10">
        <f t="shared" si="87"/>
        <v>-7182.8181818181765</v>
      </c>
      <c r="F246" s="38">
        <f t="shared" si="88"/>
        <v>-2.5497766512991384E-2</v>
      </c>
      <c r="G246" s="23">
        <f t="shared" si="77"/>
        <v>2.5497766512991384E-2</v>
      </c>
      <c r="H246" s="6">
        <f t="shared" si="78"/>
        <v>2.5497766512991382</v>
      </c>
      <c r="I246" s="20">
        <f t="shared" si="76"/>
        <v>0</v>
      </c>
      <c r="J246" s="9">
        <v>5</v>
      </c>
      <c r="K246" s="10">
        <v>278017</v>
      </c>
      <c r="L246" s="10">
        <f t="shared" si="89"/>
        <v>-41494.75</v>
      </c>
      <c r="M246" s="4">
        <f t="shared" si="90"/>
        <v>-0.12986924581020887</v>
      </c>
      <c r="N246" s="23">
        <f t="shared" si="79"/>
        <v>0.12986924581020887</v>
      </c>
      <c r="O246" s="9">
        <v>5</v>
      </c>
      <c r="P246" s="10">
        <v>444438</v>
      </c>
      <c r="Q246" s="10">
        <f t="shared" si="91"/>
        <v>56649.833333333314</v>
      </c>
      <c r="R246" s="4">
        <f t="shared" si="92"/>
        <v>0.14608448169081997</v>
      </c>
      <c r="S246" s="23">
        <f t="shared" si="80"/>
        <v>0.14608448169081997</v>
      </c>
      <c r="T246" s="3"/>
    </row>
    <row r="247" spans="2:22">
      <c r="B247" s="88"/>
      <c r="C247" s="43">
        <v>6</v>
      </c>
      <c r="D247" s="3">
        <v>251419</v>
      </c>
      <c r="E247" s="10">
        <f t="shared" si="87"/>
        <v>-30284.818181818177</v>
      </c>
      <c r="F247" s="38">
        <f t="shared" si="88"/>
        <v>-0.10750588464609184</v>
      </c>
      <c r="G247" s="23">
        <f t="shared" si="77"/>
        <v>0.10750588464609184</v>
      </c>
      <c r="H247" s="6">
        <f t="shared" si="78"/>
        <v>10.750588464609184</v>
      </c>
      <c r="I247" s="20">
        <f t="shared" si="76"/>
        <v>0</v>
      </c>
      <c r="J247" s="9">
        <v>6</v>
      </c>
      <c r="K247" s="10">
        <v>280335</v>
      </c>
      <c r="L247" s="10">
        <f t="shared" si="89"/>
        <v>-39176.75</v>
      </c>
      <c r="M247" s="4">
        <f t="shared" si="90"/>
        <v>-0.12261442654299881</v>
      </c>
      <c r="N247" s="23">
        <f t="shared" si="79"/>
        <v>0.12261442654299881</v>
      </c>
      <c r="O247" s="9">
        <v>6</v>
      </c>
      <c r="P247" s="10">
        <v>358014</v>
      </c>
      <c r="Q247" s="10">
        <f t="shared" si="91"/>
        <v>-29774.166666666686</v>
      </c>
      <c r="R247" s="4">
        <f t="shared" si="92"/>
        <v>-7.6779461639065016E-2</v>
      </c>
      <c r="S247" s="23">
        <f t="shared" si="80"/>
        <v>7.6779461639065016E-2</v>
      </c>
      <c r="T247" s="3"/>
    </row>
    <row r="248" spans="2:22">
      <c r="B248" s="88"/>
      <c r="C248" s="43">
        <v>7</v>
      </c>
      <c r="D248" s="3">
        <v>288629</v>
      </c>
      <c r="E248" s="10">
        <f t="shared" si="87"/>
        <v>6925.1818181818235</v>
      </c>
      <c r="F248" s="38">
        <f t="shared" si="88"/>
        <v>2.458320182835488E-2</v>
      </c>
      <c r="G248" s="23">
        <f t="shared" si="77"/>
        <v>2.458320182835488E-2</v>
      </c>
      <c r="H248" s="6">
        <f t="shared" si="78"/>
        <v>2.4583201828354881</v>
      </c>
      <c r="I248" s="20">
        <f t="shared" si="76"/>
        <v>0</v>
      </c>
      <c r="J248" s="9">
        <v>7</v>
      </c>
      <c r="K248" s="10">
        <v>329096</v>
      </c>
      <c r="L248" s="10">
        <f t="shared" si="89"/>
        <v>9584.25</v>
      </c>
      <c r="M248" s="4">
        <f t="shared" si="90"/>
        <v>2.9996549422673813E-2</v>
      </c>
      <c r="N248" s="23">
        <f t="shared" si="79"/>
        <v>2.9996549422673813E-2</v>
      </c>
      <c r="O248" s="9">
        <v>7</v>
      </c>
      <c r="P248" s="10">
        <v>413863</v>
      </c>
      <c r="Q248" s="10">
        <f t="shared" si="91"/>
        <v>26074.833333333314</v>
      </c>
      <c r="R248" s="4">
        <f t="shared" si="92"/>
        <v>6.7239889131910022E-2</v>
      </c>
      <c r="S248" s="23">
        <f t="shared" si="80"/>
        <v>6.7239889131910022E-2</v>
      </c>
      <c r="T248" s="3"/>
    </row>
    <row r="249" spans="2:22">
      <c r="B249" s="88"/>
      <c r="C249" s="43">
        <v>8</v>
      </c>
      <c r="D249" s="3">
        <v>257814</v>
      </c>
      <c r="E249" s="10">
        <f t="shared" si="87"/>
        <v>-23889.818181818177</v>
      </c>
      <c r="F249" s="38">
        <f t="shared" si="88"/>
        <v>-8.4804736890002438E-2</v>
      </c>
      <c r="G249" s="23">
        <f t="shared" si="77"/>
        <v>8.4804736890002438E-2</v>
      </c>
      <c r="H249" s="6">
        <f t="shared" si="78"/>
        <v>8.4804736890002435</v>
      </c>
      <c r="I249" s="20">
        <f t="shared" si="76"/>
        <v>0</v>
      </c>
      <c r="J249" s="9">
        <v>8</v>
      </c>
      <c r="K249" s="10">
        <v>361949</v>
      </c>
      <c r="L249" s="10">
        <f t="shared" si="89"/>
        <v>42437.25</v>
      </c>
      <c r="M249" s="4">
        <f t="shared" si="90"/>
        <v>0.1328190590799869</v>
      </c>
      <c r="N249" s="23">
        <f t="shared" si="79"/>
        <v>0.1328190590799869</v>
      </c>
      <c r="O249" s="9">
        <v>8</v>
      </c>
      <c r="P249" s="10">
        <v>378005</v>
      </c>
      <c r="Q249" s="10">
        <f t="shared" si="91"/>
        <v>-9783.1666666666861</v>
      </c>
      <c r="R249" s="4">
        <f t="shared" si="92"/>
        <v>-2.5228120679288441E-2</v>
      </c>
      <c r="S249" s="23">
        <f t="shared" si="80"/>
        <v>2.5228120679288441E-2</v>
      </c>
      <c r="T249" s="3"/>
    </row>
    <row r="250" spans="2:22">
      <c r="B250" s="88"/>
      <c r="C250" s="43">
        <v>9</v>
      </c>
      <c r="D250" s="3">
        <v>326945</v>
      </c>
      <c r="E250" s="10">
        <f t="shared" si="87"/>
        <v>45241.181818181823</v>
      </c>
      <c r="F250" s="38">
        <f t="shared" si="88"/>
        <v>0.16059839767234577</v>
      </c>
      <c r="G250" s="23">
        <f t="shared" si="77"/>
        <v>0.16059839767234577</v>
      </c>
      <c r="H250" s="6">
        <f t="shared" si="78"/>
        <v>16.059839767234578</v>
      </c>
      <c r="I250" s="20">
        <f t="shared" si="76"/>
        <v>1</v>
      </c>
      <c r="J250" s="9">
        <v>9</v>
      </c>
      <c r="K250" s="10">
        <v>353191</v>
      </c>
      <c r="L250" s="10">
        <f t="shared" si="89"/>
        <v>33679.25</v>
      </c>
      <c r="M250" s="4">
        <f t="shared" si="90"/>
        <v>0.10540848654235721</v>
      </c>
      <c r="N250" s="23">
        <f t="shared" si="79"/>
        <v>0.10540848654235721</v>
      </c>
      <c r="O250" s="9">
        <v>9</v>
      </c>
      <c r="P250" s="10">
        <v>340410</v>
      </c>
      <c r="Q250" s="10">
        <f t="shared" si="91"/>
        <v>-47378.166666666686</v>
      </c>
      <c r="R250" s="4">
        <f t="shared" si="92"/>
        <v>-0.12217538011517461</v>
      </c>
      <c r="S250" s="23">
        <f t="shared" si="80"/>
        <v>0.12217538011517461</v>
      </c>
      <c r="T250" s="3"/>
    </row>
    <row r="251" spans="2:22">
      <c r="B251" s="88"/>
      <c r="C251" s="43">
        <v>10</v>
      </c>
      <c r="D251" s="3">
        <v>254659</v>
      </c>
      <c r="E251" s="10">
        <f t="shared" si="87"/>
        <v>-27044.818181818177</v>
      </c>
      <c r="F251" s="38">
        <f t="shared" si="88"/>
        <v>-9.600444309335851E-2</v>
      </c>
      <c r="G251" s="23">
        <f t="shared" si="77"/>
        <v>9.600444309335851E-2</v>
      </c>
      <c r="H251" s="6">
        <f t="shared" si="78"/>
        <v>9.6004443093358507</v>
      </c>
      <c r="I251" s="20">
        <f t="shared" si="76"/>
        <v>0</v>
      </c>
      <c r="J251" s="9">
        <v>10</v>
      </c>
      <c r="K251" s="10">
        <v>278727</v>
      </c>
      <c r="L251" s="10">
        <f t="shared" si="89"/>
        <v>-40784.75</v>
      </c>
      <c r="M251" s="4">
        <f t="shared" si="90"/>
        <v>-0.12764710530989862</v>
      </c>
      <c r="N251" s="23">
        <f t="shared" si="79"/>
        <v>0.12764710530989862</v>
      </c>
      <c r="O251" s="9">
        <v>10</v>
      </c>
      <c r="P251" s="10">
        <v>400387</v>
      </c>
      <c r="Q251" s="10">
        <f t="shared" si="91"/>
        <v>12598.833333333314</v>
      </c>
      <c r="R251" s="4">
        <f t="shared" si="92"/>
        <v>3.2488957674056532E-2</v>
      </c>
      <c r="S251" s="23">
        <f t="shared" si="80"/>
        <v>3.2488957674056532E-2</v>
      </c>
      <c r="T251" s="3"/>
    </row>
    <row r="252" spans="2:22">
      <c r="B252" s="88"/>
      <c r="C252" s="43">
        <v>11</v>
      </c>
      <c r="D252" s="3">
        <v>277749</v>
      </c>
      <c r="E252" s="10">
        <f t="shared" si="87"/>
        <v>-3954.8181818181765</v>
      </c>
      <c r="F252" s="38">
        <f t="shared" si="88"/>
        <v>-1.4038922891934837E-2</v>
      </c>
      <c r="G252" s="23">
        <f t="shared" si="77"/>
        <v>1.4038922891934837E-2</v>
      </c>
      <c r="H252" s="6">
        <f t="shared" si="78"/>
        <v>1.4038922891934837</v>
      </c>
      <c r="I252" s="20">
        <f t="shared" si="76"/>
        <v>0</v>
      </c>
      <c r="J252" s="9">
        <v>11</v>
      </c>
      <c r="K252" s="10">
        <v>360618</v>
      </c>
      <c r="L252" s="10">
        <f t="shared" si="89"/>
        <v>41106.25</v>
      </c>
      <c r="M252" s="4">
        <f t="shared" si="90"/>
        <v>0.12865332808574331</v>
      </c>
      <c r="N252" s="23">
        <f t="shared" si="79"/>
        <v>0.12865332808574331</v>
      </c>
      <c r="O252" s="9">
        <v>11</v>
      </c>
      <c r="P252" s="10">
        <v>402358</v>
      </c>
      <c r="Q252" s="10">
        <f t="shared" si="91"/>
        <v>14569.833333333314</v>
      </c>
      <c r="R252" s="4">
        <f t="shared" si="92"/>
        <v>3.7571629527976776E-2</v>
      </c>
      <c r="S252" s="23">
        <f t="shared" si="80"/>
        <v>3.7571629527976776E-2</v>
      </c>
      <c r="T252" s="3"/>
    </row>
    <row r="253" spans="2:22">
      <c r="B253" s="90"/>
      <c r="C253" s="44"/>
      <c r="D253" s="25"/>
      <c r="E253" s="25"/>
      <c r="F253" s="39"/>
      <c r="G253" s="27"/>
      <c r="H253" s="28"/>
      <c r="I253" s="29"/>
      <c r="J253" s="30">
        <v>12</v>
      </c>
      <c r="K253" s="25">
        <v>284133</v>
      </c>
      <c r="L253" s="25">
        <f t="shared" si="89"/>
        <v>-35378.75</v>
      </c>
      <c r="M253" s="26">
        <f t="shared" si="90"/>
        <v>-0.11072753975401531</v>
      </c>
      <c r="N253" s="27">
        <f t="shared" si="79"/>
        <v>0.11072753975401531</v>
      </c>
      <c r="O253" s="30">
        <v>12</v>
      </c>
      <c r="P253" s="25">
        <v>401689</v>
      </c>
      <c r="Q253" s="25">
        <f t="shared" si="91"/>
        <v>13900.833333333314</v>
      </c>
      <c r="R253" s="26">
        <f t="shared" si="92"/>
        <v>3.5846460846965793E-2</v>
      </c>
      <c r="S253" s="27">
        <f t="shared" si="80"/>
        <v>3.5846460846965793E-2</v>
      </c>
      <c r="T253" s="3"/>
    </row>
    <row r="254" spans="2:22" s="16" customFormat="1">
      <c r="B254" s="87" t="s">
        <v>38</v>
      </c>
      <c r="C254" s="18" t="s">
        <v>18</v>
      </c>
      <c r="D254" s="19">
        <f>SUM(D256:D266)</f>
        <v>3019554</v>
      </c>
      <c r="E254" s="37"/>
      <c r="F254" s="40"/>
      <c r="G254" s="33"/>
      <c r="H254" s="34"/>
      <c r="I254" s="35"/>
      <c r="J254" s="36" t="s">
        <v>18</v>
      </c>
      <c r="K254" s="37">
        <f>SUM(K256:K266)</f>
        <v>3438765</v>
      </c>
      <c r="L254" s="37"/>
      <c r="M254" s="41"/>
      <c r="N254" s="33"/>
      <c r="O254" s="36" t="s">
        <v>18</v>
      </c>
      <c r="P254" s="37">
        <f>SUM(P256:P265)</f>
        <v>3801962</v>
      </c>
      <c r="Q254" s="37"/>
      <c r="R254" s="41"/>
      <c r="S254" s="33"/>
      <c r="T254" s="3"/>
      <c r="U254" s="14"/>
      <c r="V254" s="14"/>
    </row>
    <row r="255" spans="2:22" s="16" customFormat="1">
      <c r="B255" s="88"/>
      <c r="C255" s="18" t="s">
        <v>19</v>
      </c>
      <c r="D255" s="19">
        <f>+D254/11</f>
        <v>274504.90909090912</v>
      </c>
      <c r="E255" s="19"/>
      <c r="F255" s="12"/>
      <c r="G255" s="23"/>
      <c r="H255" s="6"/>
      <c r="I255" s="20"/>
      <c r="J255" s="21" t="s">
        <v>19</v>
      </c>
      <c r="K255" s="19">
        <f>+K254/11</f>
        <v>312615</v>
      </c>
      <c r="L255" s="19"/>
      <c r="M255" s="17"/>
      <c r="N255" s="23"/>
      <c r="O255" s="21" t="s">
        <v>19</v>
      </c>
      <c r="P255" s="19">
        <f>+P254/10</f>
        <v>380196.2</v>
      </c>
      <c r="Q255" s="19"/>
      <c r="R255" s="17"/>
      <c r="S255" s="23"/>
      <c r="T255" s="3"/>
      <c r="U255" s="14"/>
      <c r="V255" s="14"/>
    </row>
    <row r="256" spans="2:22">
      <c r="B256" s="88"/>
      <c r="C256" s="43">
        <v>1</v>
      </c>
      <c r="D256" s="3">
        <v>296057</v>
      </c>
      <c r="E256" s="10">
        <f t="shared" ref="E256:E266" si="93">+D256-D$255</f>
        <v>21552.090909090883</v>
      </c>
      <c r="F256" s="38">
        <f t="shared" ref="F256:F266" si="94">+E256/D$255</f>
        <v>7.8512588282905249E-2</v>
      </c>
      <c r="G256" s="23">
        <f t="shared" si="77"/>
        <v>7.8512588282905249E-2</v>
      </c>
      <c r="H256" s="6">
        <f t="shared" si="78"/>
        <v>7.8512588282905247</v>
      </c>
      <c r="I256" s="20">
        <f t="shared" si="76"/>
        <v>0</v>
      </c>
      <c r="J256" s="9">
        <v>1</v>
      </c>
      <c r="K256" s="10">
        <v>318863</v>
      </c>
      <c r="L256" s="10">
        <f t="shared" ref="L256:L266" si="95">+K256-K$255</f>
        <v>6248</v>
      </c>
      <c r="M256" s="4">
        <f t="shared" ref="M256:M266" si="96">+L256/K$255</f>
        <v>1.9986245061817252E-2</v>
      </c>
      <c r="N256" s="23">
        <f t="shared" si="79"/>
        <v>1.9986245061817252E-2</v>
      </c>
      <c r="O256" s="9">
        <v>1</v>
      </c>
      <c r="P256" s="10">
        <v>364761</v>
      </c>
      <c r="Q256" s="10">
        <f t="shared" ref="Q256:Q265" si="97">+P256-P$255</f>
        <v>-15435.200000000012</v>
      </c>
      <c r="R256" s="4">
        <f t="shared" ref="R256:R265" si="98">+Q256/P$255</f>
        <v>-4.059798598723504E-2</v>
      </c>
      <c r="S256" s="23">
        <f t="shared" si="80"/>
        <v>4.059798598723504E-2</v>
      </c>
      <c r="T256" s="3"/>
    </row>
    <row r="257" spans="2:22">
      <c r="B257" s="88"/>
      <c r="C257" s="43">
        <v>2</v>
      </c>
      <c r="D257" s="3">
        <v>265859</v>
      </c>
      <c r="E257" s="10">
        <f t="shared" si="93"/>
        <v>-8645.9090909091174</v>
      </c>
      <c r="F257" s="38">
        <f t="shared" si="94"/>
        <v>-3.1496373305461761E-2</v>
      </c>
      <c r="G257" s="23">
        <f t="shared" si="77"/>
        <v>3.1496373305461761E-2</v>
      </c>
      <c r="H257" s="6">
        <f t="shared" si="78"/>
        <v>3.149637330546176</v>
      </c>
      <c r="I257" s="20">
        <f t="shared" si="76"/>
        <v>0</v>
      </c>
      <c r="J257" s="9">
        <v>2</v>
      </c>
      <c r="K257" s="10">
        <v>303801</v>
      </c>
      <c r="L257" s="10">
        <f t="shared" si="95"/>
        <v>-8814</v>
      </c>
      <c r="M257" s="4">
        <f t="shared" si="96"/>
        <v>-2.8194424451801738E-2</v>
      </c>
      <c r="N257" s="23">
        <f t="shared" si="79"/>
        <v>2.8194424451801738E-2</v>
      </c>
      <c r="O257" s="9">
        <v>2</v>
      </c>
      <c r="P257" s="10">
        <v>406942</v>
      </c>
      <c r="Q257" s="10">
        <f t="shared" si="97"/>
        <v>26745.799999999988</v>
      </c>
      <c r="R257" s="4">
        <f t="shared" si="98"/>
        <v>7.0347362756387324E-2</v>
      </c>
      <c r="S257" s="23">
        <f t="shared" si="80"/>
        <v>7.0347362756387324E-2</v>
      </c>
      <c r="T257" s="3"/>
    </row>
    <row r="258" spans="2:22">
      <c r="B258" s="88"/>
      <c r="C258" s="43">
        <v>3</v>
      </c>
      <c r="D258" s="3">
        <v>253445</v>
      </c>
      <c r="E258" s="10">
        <f t="shared" si="93"/>
        <v>-21059.909090909117</v>
      </c>
      <c r="F258" s="38">
        <f t="shared" si="94"/>
        <v>-7.6719608260027897E-2</v>
      </c>
      <c r="G258" s="23">
        <f t="shared" si="77"/>
        <v>7.6719608260027897E-2</v>
      </c>
      <c r="H258" s="6">
        <f t="shared" si="78"/>
        <v>7.6719608260027901</v>
      </c>
      <c r="I258" s="20">
        <f t="shared" si="76"/>
        <v>0</v>
      </c>
      <c r="J258" s="9">
        <v>3</v>
      </c>
      <c r="K258" s="10">
        <v>321044</v>
      </c>
      <c r="L258" s="10">
        <f t="shared" si="95"/>
        <v>8429</v>
      </c>
      <c r="M258" s="4">
        <f t="shared" si="96"/>
        <v>2.6962877661020745E-2</v>
      </c>
      <c r="N258" s="23">
        <f t="shared" si="79"/>
        <v>2.6962877661020745E-2</v>
      </c>
      <c r="O258" s="9">
        <v>3</v>
      </c>
      <c r="P258" s="10">
        <v>370177</v>
      </c>
      <c r="Q258" s="10">
        <f t="shared" si="97"/>
        <v>-10019.200000000012</v>
      </c>
      <c r="R258" s="4">
        <f t="shared" si="98"/>
        <v>-2.6352709469479211E-2</v>
      </c>
      <c r="S258" s="23">
        <f t="shared" si="80"/>
        <v>2.6352709469479211E-2</v>
      </c>
      <c r="T258" s="3"/>
    </row>
    <row r="259" spans="2:22">
      <c r="B259" s="88"/>
      <c r="C259" s="43">
        <v>4</v>
      </c>
      <c r="D259" s="3">
        <v>280250</v>
      </c>
      <c r="E259" s="10">
        <f t="shared" si="93"/>
        <v>5745.0909090908826</v>
      </c>
      <c r="F259" s="38">
        <f t="shared" si="94"/>
        <v>2.092891864162711E-2</v>
      </c>
      <c r="G259" s="23">
        <f t="shared" si="77"/>
        <v>2.092891864162711E-2</v>
      </c>
      <c r="H259" s="6">
        <f t="shared" si="78"/>
        <v>2.092891864162711</v>
      </c>
      <c r="I259" s="20">
        <f t="shared" si="76"/>
        <v>0</v>
      </c>
      <c r="J259" s="9">
        <v>4</v>
      </c>
      <c r="K259" s="10">
        <v>311239</v>
      </c>
      <c r="L259" s="10">
        <f t="shared" si="95"/>
        <v>-1376</v>
      </c>
      <c r="M259" s="4">
        <f t="shared" si="96"/>
        <v>-4.4015802184795994E-3</v>
      </c>
      <c r="N259" s="23">
        <f t="shared" si="79"/>
        <v>4.4015802184795994E-3</v>
      </c>
      <c r="O259" s="9">
        <v>4</v>
      </c>
      <c r="P259" s="10">
        <v>380293</v>
      </c>
      <c r="Q259" s="10">
        <f t="shared" si="97"/>
        <v>96.799999999988358</v>
      </c>
      <c r="R259" s="4">
        <f t="shared" si="98"/>
        <v>2.5460538532470436E-4</v>
      </c>
      <c r="S259" s="23">
        <f t="shared" si="80"/>
        <v>2.5460538532470436E-4</v>
      </c>
      <c r="T259" s="3"/>
    </row>
    <row r="260" spans="2:22">
      <c r="B260" s="88"/>
      <c r="C260" s="43">
        <v>5</v>
      </c>
      <c r="D260" s="3">
        <v>273852</v>
      </c>
      <c r="E260" s="10">
        <f t="shared" si="93"/>
        <v>-652.90909090911737</v>
      </c>
      <c r="F260" s="38">
        <f t="shared" si="94"/>
        <v>-2.3784969568354433E-3</v>
      </c>
      <c r="G260" s="23">
        <f t="shared" si="77"/>
        <v>2.3784969568354433E-3</v>
      </c>
      <c r="H260" s="6">
        <f t="shared" si="78"/>
        <v>0.23784969568354433</v>
      </c>
      <c r="I260" s="20">
        <f t="shared" si="76"/>
        <v>0</v>
      </c>
      <c r="J260" s="9">
        <v>5</v>
      </c>
      <c r="K260" s="10">
        <v>329088</v>
      </c>
      <c r="L260" s="10">
        <f t="shared" si="95"/>
        <v>16473</v>
      </c>
      <c r="M260" s="4">
        <f t="shared" si="96"/>
        <v>5.2694208531260493E-2</v>
      </c>
      <c r="N260" s="23">
        <f t="shared" si="79"/>
        <v>5.2694208531260493E-2</v>
      </c>
      <c r="O260" s="9">
        <v>5</v>
      </c>
      <c r="P260" s="10">
        <v>375242</v>
      </c>
      <c r="Q260" s="10">
        <f t="shared" si="97"/>
        <v>-4954.2000000000116</v>
      </c>
      <c r="R260" s="4">
        <f t="shared" si="98"/>
        <v>-1.3030640495617819E-2</v>
      </c>
      <c r="S260" s="23">
        <f t="shared" si="80"/>
        <v>1.3030640495617819E-2</v>
      </c>
      <c r="T260" s="3"/>
    </row>
    <row r="261" spans="2:22">
      <c r="B261" s="88"/>
      <c r="C261" s="43">
        <v>6</v>
      </c>
      <c r="D261" s="3">
        <v>255642</v>
      </c>
      <c r="E261" s="10">
        <f t="shared" si="93"/>
        <v>-18862.909090909117</v>
      </c>
      <c r="F261" s="38">
        <f t="shared" si="94"/>
        <v>-6.8716108405413603E-2</v>
      </c>
      <c r="G261" s="23">
        <f t="shared" si="77"/>
        <v>6.8716108405413603E-2</v>
      </c>
      <c r="H261" s="6">
        <f t="shared" si="78"/>
        <v>6.8716108405413605</v>
      </c>
      <c r="I261" s="20">
        <f t="shared" si="76"/>
        <v>0</v>
      </c>
      <c r="J261" s="9">
        <v>6</v>
      </c>
      <c r="K261" s="10">
        <v>294604</v>
      </c>
      <c r="L261" s="10">
        <f t="shared" si="95"/>
        <v>-18011</v>
      </c>
      <c r="M261" s="4">
        <f t="shared" si="96"/>
        <v>-5.7613998048718071E-2</v>
      </c>
      <c r="N261" s="23">
        <f t="shared" si="79"/>
        <v>5.7613998048718071E-2</v>
      </c>
      <c r="O261" s="9">
        <v>6</v>
      </c>
      <c r="P261" s="10">
        <v>408096</v>
      </c>
      <c r="Q261" s="10">
        <f t="shared" si="97"/>
        <v>27899.799999999988</v>
      </c>
      <c r="R261" s="4">
        <f t="shared" si="98"/>
        <v>7.3382637701271042E-2</v>
      </c>
      <c r="S261" s="23">
        <f t="shared" si="80"/>
        <v>7.3382637701271042E-2</v>
      </c>
      <c r="T261" s="3"/>
    </row>
    <row r="262" spans="2:22">
      <c r="B262" s="88"/>
      <c r="C262" s="43">
        <v>7</v>
      </c>
      <c r="D262" s="3">
        <v>296245</v>
      </c>
      <c r="E262" s="10">
        <f t="shared" si="93"/>
        <v>21740.090909090883</v>
      </c>
      <c r="F262" s="38">
        <f t="shared" si="94"/>
        <v>7.9197457637783492E-2</v>
      </c>
      <c r="G262" s="23">
        <f t="shared" si="77"/>
        <v>7.9197457637783492E-2</v>
      </c>
      <c r="H262" s="6">
        <f t="shared" si="78"/>
        <v>7.9197457637783488</v>
      </c>
      <c r="I262" s="20">
        <f t="shared" si="76"/>
        <v>0</v>
      </c>
      <c r="J262" s="9">
        <v>7</v>
      </c>
      <c r="K262" s="10">
        <v>324848</v>
      </c>
      <c r="L262" s="10">
        <f t="shared" si="95"/>
        <v>12233</v>
      </c>
      <c r="M262" s="4">
        <f t="shared" si="96"/>
        <v>3.9131199718503588E-2</v>
      </c>
      <c r="N262" s="23">
        <f t="shared" si="79"/>
        <v>3.9131199718503588E-2</v>
      </c>
      <c r="O262" s="9">
        <v>7</v>
      </c>
      <c r="P262" s="10">
        <v>373546</v>
      </c>
      <c r="Q262" s="10">
        <f t="shared" si="97"/>
        <v>-6650.2000000000116</v>
      </c>
      <c r="R262" s="4">
        <f t="shared" si="98"/>
        <v>-1.7491495180646233E-2</v>
      </c>
      <c r="S262" s="23">
        <f t="shared" si="80"/>
        <v>1.7491495180646233E-2</v>
      </c>
      <c r="T262" s="3"/>
    </row>
    <row r="263" spans="2:22">
      <c r="B263" s="88"/>
      <c r="C263" s="43">
        <v>8</v>
      </c>
      <c r="D263" s="3">
        <v>314165</v>
      </c>
      <c r="E263" s="10">
        <f t="shared" si="93"/>
        <v>39660.090909090883</v>
      </c>
      <c r="F263" s="38">
        <f t="shared" si="94"/>
        <v>0.14447862167724096</v>
      </c>
      <c r="G263" s="23">
        <f t="shared" si="77"/>
        <v>0.14447862167724096</v>
      </c>
      <c r="H263" s="6">
        <f t="shared" si="78"/>
        <v>14.447862167724097</v>
      </c>
      <c r="I263" s="20">
        <f t="shared" si="76"/>
        <v>0</v>
      </c>
      <c r="J263" s="9">
        <v>8</v>
      </c>
      <c r="K263" s="10">
        <v>335878</v>
      </c>
      <c r="L263" s="10">
        <f t="shared" si="95"/>
        <v>23263</v>
      </c>
      <c r="M263" s="4">
        <f t="shared" si="96"/>
        <v>7.4414215568670727E-2</v>
      </c>
      <c r="N263" s="23">
        <f t="shared" si="79"/>
        <v>7.4414215568670727E-2</v>
      </c>
      <c r="O263" s="9">
        <v>8</v>
      </c>
      <c r="P263" s="10">
        <v>361707</v>
      </c>
      <c r="Q263" s="10">
        <f t="shared" si="97"/>
        <v>-18489.200000000012</v>
      </c>
      <c r="R263" s="4">
        <f t="shared" si="98"/>
        <v>-4.8630680685393515E-2</v>
      </c>
      <c r="S263" s="23">
        <f t="shared" si="80"/>
        <v>4.8630680685393515E-2</v>
      </c>
      <c r="T263" s="3"/>
    </row>
    <row r="264" spans="2:22">
      <c r="B264" s="88"/>
      <c r="C264" s="43">
        <v>9</v>
      </c>
      <c r="D264" s="3">
        <v>242126</v>
      </c>
      <c r="E264" s="10">
        <f t="shared" si="93"/>
        <v>-32378.909090909117</v>
      </c>
      <c r="F264" s="38">
        <f t="shared" si="94"/>
        <v>-0.11795384351463833</v>
      </c>
      <c r="G264" s="23">
        <f t="shared" si="77"/>
        <v>0.11795384351463833</v>
      </c>
      <c r="H264" s="6">
        <f t="shared" si="78"/>
        <v>11.795384351463834</v>
      </c>
      <c r="I264" s="20">
        <f t="shared" si="76"/>
        <v>0</v>
      </c>
      <c r="J264" s="9">
        <v>9</v>
      </c>
      <c r="K264" s="10">
        <v>282929</v>
      </c>
      <c r="L264" s="10">
        <f t="shared" si="95"/>
        <v>-29686</v>
      </c>
      <c r="M264" s="4">
        <f t="shared" si="96"/>
        <v>-9.4960254626297522E-2</v>
      </c>
      <c r="N264" s="23">
        <f t="shared" si="79"/>
        <v>9.4960254626297522E-2</v>
      </c>
      <c r="O264" s="9">
        <v>9</v>
      </c>
      <c r="P264" s="10">
        <v>381898</v>
      </c>
      <c r="Q264" s="10">
        <f t="shared" si="97"/>
        <v>1701.7999999999884</v>
      </c>
      <c r="R264" s="4">
        <f t="shared" si="98"/>
        <v>4.476109966380485E-3</v>
      </c>
      <c r="S264" s="23">
        <f t="shared" si="80"/>
        <v>4.476109966380485E-3</v>
      </c>
      <c r="T264" s="3"/>
    </row>
    <row r="265" spans="2:22">
      <c r="B265" s="88"/>
      <c r="C265" s="43">
        <v>10</v>
      </c>
      <c r="D265" s="3">
        <v>273105</v>
      </c>
      <c r="E265" s="10">
        <f t="shared" si="93"/>
        <v>-1399.9090909091174</v>
      </c>
      <c r="F265" s="38">
        <f t="shared" si="94"/>
        <v>-5.0997597658463106E-3</v>
      </c>
      <c r="G265" s="23">
        <f t="shared" si="77"/>
        <v>5.0997597658463106E-3</v>
      </c>
      <c r="H265" s="6">
        <f t="shared" si="78"/>
        <v>0.50997597658463101</v>
      </c>
      <c r="I265" s="20">
        <f t="shared" ref="I265:I328" si="99">IF(H265&gt;15,1,0)</f>
        <v>0</v>
      </c>
      <c r="J265" s="9">
        <v>10</v>
      </c>
      <c r="K265" s="10">
        <v>307864</v>
      </c>
      <c r="L265" s="10">
        <f t="shared" si="95"/>
        <v>-4751</v>
      </c>
      <c r="M265" s="4">
        <f t="shared" si="96"/>
        <v>-1.5197607280520768E-2</v>
      </c>
      <c r="N265" s="23">
        <f t="shared" si="79"/>
        <v>1.5197607280520768E-2</v>
      </c>
      <c r="O265" s="9">
        <v>10</v>
      </c>
      <c r="P265" s="10">
        <v>379300</v>
      </c>
      <c r="Q265" s="10">
        <f t="shared" si="97"/>
        <v>-896.20000000001164</v>
      </c>
      <c r="R265" s="4">
        <f t="shared" si="98"/>
        <v>-2.3572039909920501E-3</v>
      </c>
      <c r="S265" s="23">
        <f t="shared" si="80"/>
        <v>2.3572039909920501E-3</v>
      </c>
      <c r="T265" s="3"/>
    </row>
    <row r="266" spans="2:22">
      <c r="B266" s="90"/>
      <c r="C266" s="44">
        <v>11</v>
      </c>
      <c r="D266" s="25">
        <v>268808</v>
      </c>
      <c r="E266" s="25">
        <f t="shared" si="93"/>
        <v>-5696.9090909091174</v>
      </c>
      <c r="F266" s="39">
        <f t="shared" si="94"/>
        <v>-2.0753396031334522E-2</v>
      </c>
      <c r="G266" s="27">
        <f t="shared" si="77"/>
        <v>2.0753396031334522E-2</v>
      </c>
      <c r="H266" s="28">
        <f t="shared" si="78"/>
        <v>2.0753396031334521</v>
      </c>
      <c r="I266" s="29">
        <f t="shared" si="99"/>
        <v>0</v>
      </c>
      <c r="J266" s="30">
        <v>11</v>
      </c>
      <c r="K266" s="25">
        <v>308607</v>
      </c>
      <c r="L266" s="25">
        <f t="shared" si="95"/>
        <v>-4008</v>
      </c>
      <c r="M266" s="26">
        <f t="shared" si="96"/>
        <v>-1.2820881915455112E-2</v>
      </c>
      <c r="N266" s="27">
        <f t="shared" si="79"/>
        <v>1.2820881915455112E-2</v>
      </c>
      <c r="O266" s="30"/>
      <c r="P266" s="25"/>
      <c r="Q266" s="25"/>
      <c r="R266" s="26"/>
      <c r="S266" s="27"/>
      <c r="T266" s="3"/>
    </row>
    <row r="267" spans="2:22" s="16" customFormat="1">
      <c r="B267" s="87" t="s">
        <v>39</v>
      </c>
      <c r="C267" s="18" t="s">
        <v>18</v>
      </c>
      <c r="D267" s="19">
        <f>SUM(D269:D283)</f>
        <v>4126121</v>
      </c>
      <c r="E267" s="37"/>
      <c r="F267" s="40"/>
      <c r="G267" s="33"/>
      <c r="H267" s="34"/>
      <c r="I267" s="35"/>
      <c r="J267" s="36" t="s">
        <v>18</v>
      </c>
      <c r="K267" s="37">
        <f>SUM(K269:K284)</f>
        <v>5076686</v>
      </c>
      <c r="L267" s="37"/>
      <c r="M267" s="41"/>
      <c r="N267" s="33"/>
      <c r="O267" s="36" t="s">
        <v>18</v>
      </c>
      <c r="P267" s="37">
        <f>SUM(P269:P283)</f>
        <v>5779829</v>
      </c>
      <c r="Q267" s="37"/>
      <c r="R267" s="41"/>
      <c r="S267" s="33"/>
      <c r="T267" s="3"/>
      <c r="U267" s="14"/>
      <c r="V267" s="14"/>
    </row>
    <row r="268" spans="2:22" s="16" customFormat="1">
      <c r="B268" s="88"/>
      <c r="C268" s="18" t="s">
        <v>19</v>
      </c>
      <c r="D268" s="19">
        <f>+D267/15</f>
        <v>275074.73333333334</v>
      </c>
      <c r="E268" s="19"/>
      <c r="F268" s="12"/>
      <c r="G268" s="23"/>
      <c r="H268" s="6"/>
      <c r="I268" s="20"/>
      <c r="J268" s="21" t="s">
        <v>19</v>
      </c>
      <c r="K268" s="19">
        <f>+K267/16</f>
        <v>317292.875</v>
      </c>
      <c r="L268" s="19"/>
      <c r="M268" s="17"/>
      <c r="N268" s="23"/>
      <c r="O268" s="21" t="s">
        <v>19</v>
      </c>
      <c r="P268" s="19">
        <f>+P267/15</f>
        <v>385321.93333333335</v>
      </c>
      <c r="Q268" s="19"/>
      <c r="R268" s="17"/>
      <c r="S268" s="23"/>
      <c r="T268" s="3"/>
      <c r="U268" s="14"/>
      <c r="V268" s="14"/>
    </row>
    <row r="269" spans="2:22">
      <c r="B269" s="88"/>
      <c r="C269" s="43">
        <v>1</v>
      </c>
      <c r="D269" s="3">
        <v>302758</v>
      </c>
      <c r="E269" s="10">
        <f t="shared" ref="E269:E283" si="100">+D269-D$268</f>
        <v>27683.266666666663</v>
      </c>
      <c r="F269" s="38">
        <f t="shared" ref="F269:F283" si="101">+E269/D$268</f>
        <v>0.10063907481142699</v>
      </c>
      <c r="G269" s="23">
        <f t="shared" ref="G269:G332" si="102">ABS(F269)</f>
        <v>0.10063907481142699</v>
      </c>
      <c r="H269" s="6">
        <f t="shared" ref="H269:H332" si="103">G269*100</f>
        <v>10.063907481142699</v>
      </c>
      <c r="I269" s="20">
        <f t="shared" si="99"/>
        <v>0</v>
      </c>
      <c r="J269" s="9">
        <v>1</v>
      </c>
      <c r="K269" s="10">
        <v>299519</v>
      </c>
      <c r="L269" s="10">
        <f t="shared" ref="L269:L284" si="104">+K269-K$268</f>
        <v>-17773.875</v>
      </c>
      <c r="M269" s="4">
        <f t="shared" ref="M269:M284" si="105">+L269/K$268</f>
        <v>-5.6017252199564833E-2</v>
      </c>
      <c r="N269" s="23">
        <f t="shared" ref="N269:N332" si="106">ABS(M269)</f>
        <v>5.6017252199564833E-2</v>
      </c>
      <c r="O269" s="9">
        <v>1</v>
      </c>
      <c r="P269" s="10">
        <v>390370</v>
      </c>
      <c r="Q269" s="10">
        <f t="shared" ref="Q269:Q283" si="107">+P269-P$268</f>
        <v>5048.0666666666511</v>
      </c>
      <c r="R269" s="4">
        <f t="shared" ref="R269:R283" si="108">+Q269/P$268</f>
        <v>1.3100906618517566E-2</v>
      </c>
      <c r="S269" s="23">
        <f t="shared" ref="S269:S332" si="109">ABS(R269)</f>
        <v>1.3100906618517566E-2</v>
      </c>
      <c r="T269" s="3"/>
    </row>
    <row r="270" spans="2:22">
      <c r="B270" s="88"/>
      <c r="C270" s="43">
        <v>2</v>
      </c>
      <c r="D270" s="3">
        <v>289460</v>
      </c>
      <c r="E270" s="10">
        <f t="shared" si="100"/>
        <v>14385.266666666663</v>
      </c>
      <c r="F270" s="38">
        <f t="shared" si="101"/>
        <v>5.2295848812964993E-2</v>
      </c>
      <c r="G270" s="23">
        <f t="shared" si="102"/>
        <v>5.2295848812964993E-2</v>
      </c>
      <c r="H270" s="6">
        <f t="shared" si="103"/>
        <v>5.2295848812964989</v>
      </c>
      <c r="I270" s="20">
        <f t="shared" si="99"/>
        <v>0</v>
      </c>
      <c r="J270" s="9">
        <v>2</v>
      </c>
      <c r="K270" s="10">
        <v>320048</v>
      </c>
      <c r="L270" s="10">
        <f t="shared" si="104"/>
        <v>2755.125</v>
      </c>
      <c r="M270" s="4">
        <f t="shared" si="105"/>
        <v>8.6832236620504009E-3</v>
      </c>
      <c r="N270" s="23">
        <f t="shared" si="106"/>
        <v>8.6832236620504009E-3</v>
      </c>
      <c r="O270" s="9">
        <v>2</v>
      </c>
      <c r="P270" s="10">
        <v>392351</v>
      </c>
      <c r="Q270" s="10">
        <f t="shared" si="107"/>
        <v>7029.0666666666511</v>
      </c>
      <c r="R270" s="4">
        <f t="shared" si="108"/>
        <v>1.8242062178656111E-2</v>
      </c>
      <c r="S270" s="23">
        <f t="shared" si="109"/>
        <v>1.8242062178656111E-2</v>
      </c>
      <c r="T270" s="3"/>
    </row>
    <row r="271" spans="2:22">
      <c r="B271" s="88"/>
      <c r="C271" s="43">
        <v>3</v>
      </c>
      <c r="D271" s="3">
        <v>312859</v>
      </c>
      <c r="E271" s="10">
        <f t="shared" si="100"/>
        <v>37784.266666666663</v>
      </c>
      <c r="F271" s="38">
        <f t="shared" si="101"/>
        <v>0.13736000471144688</v>
      </c>
      <c r="G271" s="23">
        <f t="shared" si="102"/>
        <v>0.13736000471144688</v>
      </c>
      <c r="H271" s="6">
        <f t="shared" si="103"/>
        <v>13.736000471144688</v>
      </c>
      <c r="I271" s="20">
        <f t="shared" si="99"/>
        <v>0</v>
      </c>
      <c r="J271" s="9">
        <v>3</v>
      </c>
      <c r="K271" s="10">
        <v>328164</v>
      </c>
      <c r="L271" s="10">
        <f t="shared" si="104"/>
        <v>10871.125</v>
      </c>
      <c r="M271" s="4">
        <f t="shared" si="105"/>
        <v>3.4262115088465189E-2</v>
      </c>
      <c r="N271" s="23">
        <f t="shared" si="106"/>
        <v>3.4262115088465189E-2</v>
      </c>
      <c r="O271" s="9">
        <v>3</v>
      </c>
      <c r="P271" s="10">
        <v>385201</v>
      </c>
      <c r="Q271" s="10">
        <f t="shared" si="107"/>
        <v>-120.93333333334886</v>
      </c>
      <c r="R271" s="4">
        <f t="shared" si="108"/>
        <v>-3.1385011563494922E-4</v>
      </c>
      <c r="S271" s="23">
        <f t="shared" si="109"/>
        <v>3.1385011563494922E-4</v>
      </c>
      <c r="T271" s="3"/>
    </row>
    <row r="272" spans="2:22">
      <c r="B272" s="88"/>
      <c r="C272" s="43">
        <v>4</v>
      </c>
      <c r="D272" s="3">
        <v>242127</v>
      </c>
      <c r="E272" s="10">
        <f t="shared" si="100"/>
        <v>-32947.733333333337</v>
      </c>
      <c r="F272" s="38">
        <f t="shared" si="101"/>
        <v>-0.11977738898107934</v>
      </c>
      <c r="G272" s="23">
        <f t="shared" si="102"/>
        <v>0.11977738898107934</v>
      </c>
      <c r="H272" s="6">
        <f t="shared" si="103"/>
        <v>11.977738898107933</v>
      </c>
      <c r="I272" s="20">
        <f t="shared" si="99"/>
        <v>0</v>
      </c>
      <c r="J272" s="9">
        <v>4</v>
      </c>
      <c r="K272" s="10">
        <v>284521</v>
      </c>
      <c r="L272" s="10">
        <f t="shared" si="104"/>
        <v>-32771.875</v>
      </c>
      <c r="M272" s="4">
        <f t="shared" si="105"/>
        <v>-0.10328588374384391</v>
      </c>
      <c r="N272" s="23">
        <f t="shared" si="106"/>
        <v>0.10328588374384391</v>
      </c>
      <c r="O272" s="9">
        <v>4</v>
      </c>
      <c r="P272" s="10">
        <v>385772</v>
      </c>
      <c r="Q272" s="10">
        <f t="shared" si="107"/>
        <v>450.06666666665114</v>
      </c>
      <c r="R272" s="4">
        <f t="shared" si="108"/>
        <v>1.1680276354196235E-3</v>
      </c>
      <c r="S272" s="23">
        <f t="shared" si="109"/>
        <v>1.1680276354196235E-3</v>
      </c>
      <c r="T272" s="3"/>
    </row>
    <row r="273" spans="2:22">
      <c r="B273" s="88"/>
      <c r="C273" s="43">
        <v>5</v>
      </c>
      <c r="D273" s="3">
        <v>313768</v>
      </c>
      <c r="E273" s="10">
        <f t="shared" si="100"/>
        <v>38693.266666666663</v>
      </c>
      <c r="F273" s="38">
        <f t="shared" si="101"/>
        <v>0.14066456121863607</v>
      </c>
      <c r="G273" s="23">
        <f t="shared" si="102"/>
        <v>0.14066456121863607</v>
      </c>
      <c r="H273" s="6">
        <f t="shared" si="103"/>
        <v>14.066456121863608</v>
      </c>
      <c r="I273" s="20">
        <f t="shared" si="99"/>
        <v>0</v>
      </c>
      <c r="J273" s="9">
        <v>5</v>
      </c>
      <c r="K273" s="10">
        <v>348885</v>
      </c>
      <c r="L273" s="10">
        <f t="shared" si="104"/>
        <v>31592.125</v>
      </c>
      <c r="M273" s="4">
        <f t="shared" si="105"/>
        <v>9.9567710116402711E-2</v>
      </c>
      <c r="N273" s="23">
        <f t="shared" si="106"/>
        <v>9.9567710116402711E-2</v>
      </c>
      <c r="O273" s="9">
        <v>5</v>
      </c>
      <c r="P273" s="10">
        <v>379708</v>
      </c>
      <c r="Q273" s="10">
        <f t="shared" si="107"/>
        <v>-5613.9333333333489</v>
      </c>
      <c r="R273" s="4">
        <f t="shared" si="108"/>
        <v>-1.4569462176130164E-2</v>
      </c>
      <c r="S273" s="23">
        <f t="shared" si="109"/>
        <v>1.4569462176130164E-2</v>
      </c>
      <c r="T273" s="3"/>
    </row>
    <row r="274" spans="2:22">
      <c r="B274" s="88"/>
      <c r="C274" s="43">
        <v>6</v>
      </c>
      <c r="D274" s="3">
        <v>266699</v>
      </c>
      <c r="E274" s="10">
        <f t="shared" si="100"/>
        <v>-8375.7333333333372</v>
      </c>
      <c r="F274" s="38">
        <f t="shared" si="101"/>
        <v>-3.0448937391802145E-2</v>
      </c>
      <c r="G274" s="23">
        <f t="shared" si="102"/>
        <v>3.0448937391802145E-2</v>
      </c>
      <c r="H274" s="6">
        <f t="shared" si="103"/>
        <v>3.0448937391802144</v>
      </c>
      <c r="I274" s="20">
        <f t="shared" si="99"/>
        <v>0</v>
      </c>
      <c r="J274" s="9">
        <v>6</v>
      </c>
      <c r="K274" s="10">
        <v>335345</v>
      </c>
      <c r="L274" s="10">
        <f t="shared" si="104"/>
        <v>18052.125</v>
      </c>
      <c r="M274" s="4">
        <f t="shared" si="105"/>
        <v>5.6894202241383453E-2</v>
      </c>
      <c r="N274" s="23">
        <f t="shared" si="106"/>
        <v>5.6894202241383453E-2</v>
      </c>
      <c r="O274" s="9">
        <v>6</v>
      </c>
      <c r="P274" s="10">
        <v>383620</v>
      </c>
      <c r="Q274" s="10">
        <f t="shared" si="107"/>
        <v>-1701.9333333333489</v>
      </c>
      <c r="R274" s="4">
        <f t="shared" si="108"/>
        <v>-4.4169126802886781E-3</v>
      </c>
      <c r="S274" s="23">
        <f t="shared" si="109"/>
        <v>4.4169126802886781E-3</v>
      </c>
      <c r="T274" s="3"/>
    </row>
    <row r="275" spans="2:22">
      <c r="B275" s="88"/>
      <c r="C275" s="43">
        <v>7</v>
      </c>
      <c r="D275" s="3">
        <v>265653</v>
      </c>
      <c r="E275" s="10">
        <f t="shared" si="100"/>
        <v>-9421.7333333333372</v>
      </c>
      <c r="F275" s="38">
        <f t="shared" si="101"/>
        <v>-3.4251540369271784E-2</v>
      </c>
      <c r="G275" s="23">
        <f t="shared" si="102"/>
        <v>3.4251540369271784E-2</v>
      </c>
      <c r="H275" s="6">
        <f t="shared" si="103"/>
        <v>3.4251540369271782</v>
      </c>
      <c r="I275" s="20">
        <f t="shared" si="99"/>
        <v>0</v>
      </c>
      <c r="J275" s="9">
        <v>7</v>
      </c>
      <c r="K275" s="10">
        <v>339421</v>
      </c>
      <c r="L275" s="10">
        <f t="shared" si="104"/>
        <v>22128.125</v>
      </c>
      <c r="M275" s="4">
        <f t="shared" si="105"/>
        <v>6.9740377876433557E-2</v>
      </c>
      <c r="N275" s="23">
        <f t="shared" si="106"/>
        <v>6.9740377876433557E-2</v>
      </c>
      <c r="O275" s="9">
        <v>7</v>
      </c>
      <c r="P275" s="10">
        <v>378505</v>
      </c>
      <c r="Q275" s="10">
        <f t="shared" si="107"/>
        <v>-6816.9333333333489</v>
      </c>
      <c r="R275" s="4">
        <f t="shared" si="108"/>
        <v>-1.7691526860050745E-2</v>
      </c>
      <c r="S275" s="23">
        <f t="shared" si="109"/>
        <v>1.7691526860050745E-2</v>
      </c>
      <c r="T275" s="3"/>
    </row>
    <row r="276" spans="2:22">
      <c r="B276" s="88"/>
      <c r="C276" s="43">
        <v>8</v>
      </c>
      <c r="D276" s="3">
        <v>251270</v>
      </c>
      <c r="E276" s="10">
        <f t="shared" si="100"/>
        <v>-23804.733333333337</v>
      </c>
      <c r="F276" s="38">
        <f t="shared" si="101"/>
        <v>-8.6539148997327037E-2</v>
      </c>
      <c r="G276" s="23">
        <f t="shared" si="102"/>
        <v>8.6539148997327037E-2</v>
      </c>
      <c r="H276" s="6">
        <f t="shared" si="103"/>
        <v>8.6539148997327029</v>
      </c>
      <c r="I276" s="20">
        <f t="shared" si="99"/>
        <v>0</v>
      </c>
      <c r="J276" s="9">
        <v>8</v>
      </c>
      <c r="K276" s="10">
        <v>286773</v>
      </c>
      <c r="L276" s="10">
        <f t="shared" si="104"/>
        <v>-30519.875</v>
      </c>
      <c r="M276" s="4">
        <f t="shared" si="105"/>
        <v>-9.6188340188855484E-2</v>
      </c>
      <c r="N276" s="23">
        <f t="shared" si="106"/>
        <v>9.6188340188855484E-2</v>
      </c>
      <c r="O276" s="9">
        <v>8</v>
      </c>
      <c r="P276" s="10">
        <v>392346</v>
      </c>
      <c r="Q276" s="10">
        <f t="shared" si="107"/>
        <v>7024.0666666666511</v>
      </c>
      <c r="R276" s="4">
        <f t="shared" si="108"/>
        <v>1.8229086016212551E-2</v>
      </c>
      <c r="S276" s="23">
        <f t="shared" si="109"/>
        <v>1.8229086016212551E-2</v>
      </c>
      <c r="T276" s="3"/>
    </row>
    <row r="277" spans="2:22">
      <c r="B277" s="88"/>
      <c r="C277" s="43">
        <v>9</v>
      </c>
      <c r="D277" s="3">
        <v>273625</v>
      </c>
      <c r="E277" s="10">
        <f t="shared" si="100"/>
        <v>-1449.7333333333372</v>
      </c>
      <c r="F277" s="38">
        <f t="shared" si="101"/>
        <v>-5.2703253249238345E-3</v>
      </c>
      <c r="G277" s="23">
        <f t="shared" si="102"/>
        <v>5.2703253249238345E-3</v>
      </c>
      <c r="H277" s="6">
        <f t="shared" si="103"/>
        <v>0.52703253249238347</v>
      </c>
      <c r="I277" s="20">
        <f t="shared" si="99"/>
        <v>0</v>
      </c>
      <c r="J277" s="9">
        <v>9</v>
      </c>
      <c r="K277" s="10">
        <v>331456</v>
      </c>
      <c r="L277" s="10">
        <f t="shared" si="104"/>
        <v>14163.125</v>
      </c>
      <c r="M277" s="4">
        <f t="shared" si="105"/>
        <v>4.463738746103265E-2</v>
      </c>
      <c r="N277" s="23">
        <f t="shared" si="106"/>
        <v>4.463738746103265E-2</v>
      </c>
      <c r="O277" s="9">
        <v>9</v>
      </c>
      <c r="P277" s="10">
        <v>383613</v>
      </c>
      <c r="Q277" s="10">
        <f t="shared" si="107"/>
        <v>-1708.9333333333489</v>
      </c>
      <c r="R277" s="4">
        <f t="shared" si="108"/>
        <v>-4.4350793077096631E-3</v>
      </c>
      <c r="S277" s="23">
        <f t="shared" si="109"/>
        <v>4.4350793077096631E-3</v>
      </c>
      <c r="T277" s="3"/>
    </row>
    <row r="278" spans="2:22">
      <c r="B278" s="88"/>
      <c r="C278" s="43">
        <v>10</v>
      </c>
      <c r="D278" s="3">
        <v>299576</v>
      </c>
      <c r="E278" s="10">
        <f t="shared" si="100"/>
        <v>24501.266666666663</v>
      </c>
      <c r="F278" s="38">
        <f t="shared" si="101"/>
        <v>8.907130934841706E-2</v>
      </c>
      <c r="G278" s="23">
        <f t="shared" si="102"/>
        <v>8.907130934841706E-2</v>
      </c>
      <c r="H278" s="6">
        <f t="shared" si="103"/>
        <v>8.9071309348417067</v>
      </c>
      <c r="I278" s="20">
        <f t="shared" si="99"/>
        <v>0</v>
      </c>
      <c r="J278" s="9">
        <v>10</v>
      </c>
      <c r="K278" s="10">
        <v>303116</v>
      </c>
      <c r="L278" s="10">
        <f t="shared" si="104"/>
        <v>-14176.875</v>
      </c>
      <c r="M278" s="4">
        <f t="shared" si="105"/>
        <v>-4.4680722817995837E-2</v>
      </c>
      <c r="N278" s="23">
        <f t="shared" si="106"/>
        <v>4.4680722817995837E-2</v>
      </c>
      <c r="O278" s="9">
        <v>10</v>
      </c>
      <c r="P278" s="10">
        <v>381218</v>
      </c>
      <c r="Q278" s="10">
        <f t="shared" si="107"/>
        <v>-4103.9333333333489</v>
      </c>
      <c r="R278" s="4">
        <f t="shared" si="108"/>
        <v>-1.0650661118174989E-2</v>
      </c>
      <c r="S278" s="23">
        <f t="shared" si="109"/>
        <v>1.0650661118174989E-2</v>
      </c>
      <c r="T278" s="3"/>
    </row>
    <row r="279" spans="2:22">
      <c r="B279" s="88"/>
      <c r="C279" s="43">
        <v>11</v>
      </c>
      <c r="D279" s="3">
        <v>264915</v>
      </c>
      <c r="E279" s="10">
        <f t="shared" si="100"/>
        <v>-10159.733333333337</v>
      </c>
      <c r="F279" s="38">
        <f t="shared" si="101"/>
        <v>-3.6934447632534298E-2</v>
      </c>
      <c r="G279" s="23">
        <f t="shared" si="102"/>
        <v>3.6934447632534298E-2</v>
      </c>
      <c r="H279" s="6">
        <f t="shared" si="103"/>
        <v>3.6934447632534297</v>
      </c>
      <c r="I279" s="20">
        <f t="shared" si="99"/>
        <v>0</v>
      </c>
      <c r="J279" s="9">
        <v>11</v>
      </c>
      <c r="K279" s="10">
        <v>296948</v>
      </c>
      <c r="L279" s="10">
        <f t="shared" si="104"/>
        <v>-20344.875</v>
      </c>
      <c r="M279" s="4">
        <f t="shared" si="105"/>
        <v>-6.4120176036099139E-2</v>
      </c>
      <c r="N279" s="23">
        <f t="shared" si="106"/>
        <v>6.4120176036099139E-2</v>
      </c>
      <c r="O279" s="9">
        <v>11</v>
      </c>
      <c r="P279" s="10">
        <v>381559</v>
      </c>
      <c r="Q279" s="10">
        <f t="shared" si="107"/>
        <v>-3762.9333333333489</v>
      </c>
      <c r="R279" s="4">
        <f t="shared" si="108"/>
        <v>-9.7656868395241854E-3</v>
      </c>
      <c r="S279" s="23">
        <f t="shared" si="109"/>
        <v>9.7656868395241854E-3</v>
      </c>
      <c r="T279" s="3"/>
    </row>
    <row r="280" spans="2:22">
      <c r="B280" s="88"/>
      <c r="C280" s="43">
        <v>12</v>
      </c>
      <c r="D280" s="3">
        <v>252222</v>
      </c>
      <c r="E280" s="10">
        <f t="shared" si="100"/>
        <v>-22852.733333333337</v>
      </c>
      <c r="F280" s="38">
        <f t="shared" si="101"/>
        <v>-8.3078271335232309E-2</v>
      </c>
      <c r="G280" s="23">
        <f t="shared" si="102"/>
        <v>8.3078271335232309E-2</v>
      </c>
      <c r="H280" s="6">
        <f t="shared" si="103"/>
        <v>8.3078271335232312</v>
      </c>
      <c r="I280" s="20">
        <f t="shared" si="99"/>
        <v>0</v>
      </c>
      <c r="J280" s="9">
        <v>12</v>
      </c>
      <c r="K280" s="10">
        <v>300176</v>
      </c>
      <c r="L280" s="10">
        <f t="shared" si="104"/>
        <v>-17116.875</v>
      </c>
      <c r="M280" s="4">
        <f t="shared" si="105"/>
        <v>-5.3946610052305777E-2</v>
      </c>
      <c r="N280" s="23">
        <f t="shared" si="106"/>
        <v>5.3946610052305777E-2</v>
      </c>
      <c r="O280" s="9">
        <v>12</v>
      </c>
      <c r="P280" s="10">
        <v>382260</v>
      </c>
      <c r="Q280" s="10">
        <f t="shared" si="107"/>
        <v>-3061.9333333333489</v>
      </c>
      <c r="R280" s="4">
        <f t="shared" si="108"/>
        <v>-7.9464288649370475E-3</v>
      </c>
      <c r="S280" s="23">
        <f t="shared" si="109"/>
        <v>7.9464288649370475E-3</v>
      </c>
      <c r="T280" s="3"/>
    </row>
    <row r="281" spans="2:22">
      <c r="B281" s="88"/>
      <c r="C281" s="43">
        <v>13</v>
      </c>
      <c r="D281" s="3">
        <v>238495</v>
      </c>
      <c r="E281" s="10">
        <f t="shared" si="100"/>
        <v>-36579.733333333337</v>
      </c>
      <c r="F281" s="38">
        <f t="shared" si="101"/>
        <v>-0.13298107350705421</v>
      </c>
      <c r="G281" s="23">
        <f t="shared" si="102"/>
        <v>0.13298107350705421</v>
      </c>
      <c r="H281" s="6">
        <f t="shared" si="103"/>
        <v>13.29810735070542</v>
      </c>
      <c r="I281" s="20">
        <f t="shared" si="99"/>
        <v>0</v>
      </c>
      <c r="J281" s="9">
        <v>13</v>
      </c>
      <c r="K281" s="10">
        <v>308839</v>
      </c>
      <c r="L281" s="10">
        <f t="shared" si="104"/>
        <v>-8453.875</v>
      </c>
      <c r="M281" s="4">
        <f t="shared" si="105"/>
        <v>-2.6643759334337401E-2</v>
      </c>
      <c r="N281" s="23">
        <f t="shared" si="106"/>
        <v>2.6643759334337401E-2</v>
      </c>
      <c r="O281" s="9">
        <v>13</v>
      </c>
      <c r="P281" s="10">
        <v>388149</v>
      </c>
      <c r="Q281" s="10">
        <f t="shared" si="107"/>
        <v>2827.0666666666511</v>
      </c>
      <c r="R281" s="4">
        <f t="shared" si="108"/>
        <v>7.3368952610881333E-3</v>
      </c>
      <c r="S281" s="23">
        <f t="shared" si="109"/>
        <v>7.3368952610881333E-3</v>
      </c>
      <c r="T281" s="3"/>
    </row>
    <row r="282" spans="2:22">
      <c r="B282" s="88"/>
      <c r="C282" s="43">
        <v>14</v>
      </c>
      <c r="D282" s="3">
        <v>238452</v>
      </c>
      <c r="E282" s="10">
        <f t="shared" si="100"/>
        <v>-36622.733333333337</v>
      </c>
      <c r="F282" s="38">
        <f t="shared" si="101"/>
        <v>-0.13313739466195976</v>
      </c>
      <c r="G282" s="23">
        <f t="shared" si="102"/>
        <v>0.13313739466195976</v>
      </c>
      <c r="H282" s="6">
        <f t="shared" si="103"/>
        <v>13.313739466195976</v>
      </c>
      <c r="I282" s="20">
        <f t="shared" si="99"/>
        <v>0</v>
      </c>
      <c r="J282" s="9">
        <v>14</v>
      </c>
      <c r="K282" s="10">
        <v>296471</v>
      </c>
      <c r="L282" s="10">
        <f t="shared" si="104"/>
        <v>-20821.875</v>
      </c>
      <c r="M282" s="4">
        <f t="shared" si="105"/>
        <v>-6.5623518964931057E-2</v>
      </c>
      <c r="N282" s="23">
        <f t="shared" si="106"/>
        <v>6.5623518964931057E-2</v>
      </c>
      <c r="O282" s="9">
        <v>14</v>
      </c>
      <c r="P282" s="10">
        <v>383618</v>
      </c>
      <c r="Q282" s="10">
        <f t="shared" si="107"/>
        <v>-1703.9333333333489</v>
      </c>
      <c r="R282" s="4">
        <f t="shared" si="108"/>
        <v>-4.4221031452661022E-3</v>
      </c>
      <c r="S282" s="23">
        <f t="shared" si="109"/>
        <v>4.4221031452661022E-3</v>
      </c>
      <c r="T282" s="3"/>
    </row>
    <row r="283" spans="2:22">
      <c r="B283" s="88"/>
      <c r="C283" s="43">
        <v>15</v>
      </c>
      <c r="D283" s="3">
        <v>314242</v>
      </c>
      <c r="E283" s="10">
        <f t="shared" si="100"/>
        <v>39167.266666666663</v>
      </c>
      <c r="F283" s="38">
        <f t="shared" si="101"/>
        <v>0.14238772929829249</v>
      </c>
      <c r="G283" s="23">
        <f t="shared" si="102"/>
        <v>0.14238772929829249</v>
      </c>
      <c r="H283" s="6">
        <f t="shared" si="103"/>
        <v>14.238772929829249</v>
      </c>
      <c r="I283" s="20">
        <f t="shared" si="99"/>
        <v>0</v>
      </c>
      <c r="J283" s="9">
        <v>15</v>
      </c>
      <c r="K283" s="10">
        <v>342533</v>
      </c>
      <c r="L283" s="10">
        <f t="shared" si="104"/>
        <v>25240.125</v>
      </c>
      <c r="M283" s="4">
        <f t="shared" si="105"/>
        <v>7.954835103057388E-2</v>
      </c>
      <c r="N283" s="23">
        <f t="shared" si="106"/>
        <v>7.954835103057388E-2</v>
      </c>
      <c r="O283" s="9">
        <v>15</v>
      </c>
      <c r="P283" s="10">
        <v>391539</v>
      </c>
      <c r="Q283" s="10">
        <f t="shared" si="107"/>
        <v>6217.0666666666511</v>
      </c>
      <c r="R283" s="4">
        <f t="shared" si="108"/>
        <v>1.6134733397821937E-2</v>
      </c>
      <c r="S283" s="23">
        <f t="shared" si="109"/>
        <v>1.6134733397821937E-2</v>
      </c>
      <c r="T283" s="3"/>
    </row>
    <row r="284" spans="2:22">
      <c r="B284" s="90"/>
      <c r="C284" s="44"/>
      <c r="D284" s="25"/>
      <c r="E284" s="25"/>
      <c r="F284" s="39"/>
      <c r="G284" s="27"/>
      <c r="H284" s="28"/>
      <c r="I284" s="29"/>
      <c r="J284" s="30">
        <v>16</v>
      </c>
      <c r="K284" s="25">
        <v>354471</v>
      </c>
      <c r="L284" s="25">
        <f t="shared" si="104"/>
        <v>37178.125</v>
      </c>
      <c r="M284" s="26">
        <f t="shared" si="105"/>
        <v>0.1171728958615916</v>
      </c>
      <c r="N284" s="27">
        <f t="shared" si="106"/>
        <v>0.1171728958615916</v>
      </c>
      <c r="O284" s="30"/>
      <c r="P284" s="25"/>
      <c r="Q284" s="25"/>
      <c r="R284" s="26"/>
      <c r="S284" s="27"/>
      <c r="T284" s="3"/>
    </row>
    <row r="285" spans="2:22" s="16" customFormat="1">
      <c r="B285" s="87" t="s">
        <v>40</v>
      </c>
      <c r="C285" s="18" t="s">
        <v>18</v>
      </c>
      <c r="D285" s="19">
        <f>SUM(D287:D290)</f>
        <v>1051242</v>
      </c>
      <c r="E285" s="37"/>
      <c r="F285" s="40"/>
      <c r="G285" s="33"/>
      <c r="H285" s="34"/>
      <c r="I285" s="35"/>
      <c r="J285" s="36" t="s">
        <v>18</v>
      </c>
      <c r="K285" s="37">
        <f>SUM(K287:K290)</f>
        <v>1404306</v>
      </c>
      <c r="L285" s="37"/>
      <c r="M285" s="41"/>
      <c r="N285" s="33"/>
      <c r="O285" s="36" t="s">
        <v>18</v>
      </c>
      <c r="P285" s="37">
        <f>SUM(P287:P291)</f>
        <v>1827937</v>
      </c>
      <c r="Q285" s="37"/>
      <c r="R285" s="41"/>
      <c r="S285" s="33"/>
      <c r="T285" s="3"/>
      <c r="U285" s="14"/>
      <c r="V285" s="14"/>
    </row>
    <row r="286" spans="2:22" s="16" customFormat="1">
      <c r="B286" s="88"/>
      <c r="C286" s="18" t="s">
        <v>19</v>
      </c>
      <c r="D286" s="42">
        <f>+D285/4</f>
        <v>262810.5</v>
      </c>
      <c r="E286" s="19"/>
      <c r="F286" s="12"/>
      <c r="G286" s="23"/>
      <c r="H286" s="6"/>
      <c r="I286" s="20"/>
      <c r="J286" s="21" t="s">
        <v>19</v>
      </c>
      <c r="K286" s="19">
        <f>+K285/4</f>
        <v>351076.5</v>
      </c>
      <c r="L286" s="19"/>
      <c r="M286" s="17"/>
      <c r="N286" s="23"/>
      <c r="O286" s="21" t="s">
        <v>19</v>
      </c>
      <c r="P286" s="19">
        <f>+P285/5</f>
        <v>365587.4</v>
      </c>
      <c r="Q286" s="19"/>
      <c r="R286" s="17"/>
      <c r="S286" s="23"/>
      <c r="T286" s="3"/>
      <c r="U286" s="14"/>
      <c r="V286" s="14"/>
    </row>
    <row r="287" spans="2:22">
      <c r="B287" s="88"/>
      <c r="C287" s="43">
        <v>1</v>
      </c>
      <c r="D287" s="48">
        <v>298729</v>
      </c>
      <c r="E287" s="10">
        <f>+D287-D$286</f>
        <v>35918.5</v>
      </c>
      <c r="F287" s="38">
        <f>+E287/D$286</f>
        <v>0.13667071901617325</v>
      </c>
      <c r="G287" s="23">
        <f t="shared" si="102"/>
        <v>0.13667071901617325</v>
      </c>
      <c r="H287" s="6">
        <f t="shared" si="103"/>
        <v>13.667071901617325</v>
      </c>
      <c r="I287" s="20">
        <f t="shared" si="99"/>
        <v>0</v>
      </c>
      <c r="J287" s="9">
        <v>1</v>
      </c>
      <c r="K287" s="10">
        <v>353566</v>
      </c>
      <c r="L287" s="10">
        <f>+K287-K$286</f>
        <v>2489.5</v>
      </c>
      <c r="M287" s="4">
        <f>+L287/K$286</f>
        <v>7.0910471079664973E-3</v>
      </c>
      <c r="N287" s="23">
        <f t="shared" si="106"/>
        <v>7.0910471079664973E-3</v>
      </c>
      <c r="O287" s="9">
        <v>1</v>
      </c>
      <c r="P287" s="10">
        <v>357500</v>
      </c>
      <c r="Q287" s="10">
        <f>+P287-P$286</f>
        <v>-8087.4000000000233</v>
      </c>
      <c r="R287" s="4">
        <f>+Q287/P$286</f>
        <v>-2.2121659553912477E-2</v>
      </c>
      <c r="S287" s="23">
        <f t="shared" si="109"/>
        <v>2.2121659553912477E-2</v>
      </c>
      <c r="T287" s="3"/>
    </row>
    <row r="288" spans="2:22">
      <c r="B288" s="88"/>
      <c r="C288" s="43">
        <v>2</v>
      </c>
      <c r="D288" s="48">
        <v>296058</v>
      </c>
      <c r="E288" s="10">
        <f>+D288-D$286</f>
        <v>33247.5</v>
      </c>
      <c r="F288" s="38">
        <f>+E288/D$286</f>
        <v>0.12650750255412169</v>
      </c>
      <c r="G288" s="23">
        <f t="shared" si="102"/>
        <v>0.12650750255412169</v>
      </c>
      <c r="H288" s="6">
        <f t="shared" si="103"/>
        <v>12.650750255412168</v>
      </c>
      <c r="I288" s="20">
        <f t="shared" si="99"/>
        <v>0</v>
      </c>
      <c r="J288" s="9">
        <v>2</v>
      </c>
      <c r="K288" s="10">
        <v>339091</v>
      </c>
      <c r="L288" s="10">
        <f>+K288-K$286</f>
        <v>-11985.5</v>
      </c>
      <c r="M288" s="4">
        <f>+L288/K$286</f>
        <v>-3.4139283033754748E-2</v>
      </c>
      <c r="N288" s="23">
        <f t="shared" si="106"/>
        <v>3.4139283033754748E-2</v>
      </c>
      <c r="O288" s="9">
        <v>2</v>
      </c>
      <c r="P288" s="10">
        <v>325946</v>
      </c>
      <c r="Q288" s="10">
        <f>+P288-P$286</f>
        <v>-39641.400000000023</v>
      </c>
      <c r="R288" s="4">
        <f>+Q288/P$286</f>
        <v>-0.10843207397191484</v>
      </c>
      <c r="S288" s="23">
        <f t="shared" si="109"/>
        <v>0.10843207397191484</v>
      </c>
      <c r="T288" s="3"/>
    </row>
    <row r="289" spans="2:22">
      <c r="B289" s="88"/>
      <c r="C289" s="43">
        <v>3</v>
      </c>
      <c r="D289" s="48">
        <v>232714</v>
      </c>
      <c r="E289" s="10">
        <f>+D289-D$286</f>
        <v>-30096.5</v>
      </c>
      <c r="F289" s="38">
        <f>+E289/D$286</f>
        <v>-0.11451787504684935</v>
      </c>
      <c r="G289" s="23">
        <f t="shared" si="102"/>
        <v>0.11451787504684935</v>
      </c>
      <c r="H289" s="6">
        <f t="shared" si="103"/>
        <v>11.451787504684935</v>
      </c>
      <c r="I289" s="20">
        <f t="shared" si="99"/>
        <v>0</v>
      </c>
      <c r="J289" s="9">
        <v>3</v>
      </c>
      <c r="K289" s="10">
        <v>356979</v>
      </c>
      <c r="L289" s="10">
        <f>+K289-K$286</f>
        <v>5902.5</v>
      </c>
      <c r="M289" s="4">
        <f>+L289/K$286</f>
        <v>1.681257503706457E-2</v>
      </c>
      <c r="N289" s="23">
        <f t="shared" si="106"/>
        <v>1.681257503706457E-2</v>
      </c>
      <c r="O289" s="9">
        <v>3</v>
      </c>
      <c r="P289" s="10">
        <v>342551</v>
      </c>
      <c r="Q289" s="10">
        <f>+P289-P$286</f>
        <v>-23036.400000000023</v>
      </c>
      <c r="R289" s="4">
        <f>+Q289/P$286</f>
        <v>-6.3012018466719652E-2</v>
      </c>
      <c r="S289" s="23">
        <f t="shared" si="109"/>
        <v>6.3012018466719652E-2</v>
      </c>
      <c r="T289" s="3"/>
    </row>
    <row r="290" spans="2:22">
      <c r="B290" s="88"/>
      <c r="C290" s="43">
        <v>4</v>
      </c>
      <c r="D290" s="48">
        <v>223741</v>
      </c>
      <c r="E290" s="10">
        <f>+D290-D$286</f>
        <v>-39069.5</v>
      </c>
      <c r="F290" s="38">
        <f>+E290/D$286</f>
        <v>-0.14866034652344559</v>
      </c>
      <c r="G290" s="23">
        <f t="shared" si="102"/>
        <v>0.14866034652344559</v>
      </c>
      <c r="H290" s="6">
        <f t="shared" si="103"/>
        <v>14.86603465234456</v>
      </c>
      <c r="I290" s="20">
        <f t="shared" si="99"/>
        <v>0</v>
      </c>
      <c r="J290" s="9">
        <v>4</v>
      </c>
      <c r="K290" s="10">
        <v>354670</v>
      </c>
      <c r="L290" s="10">
        <f>+K290-K$286</f>
        <v>3593.5</v>
      </c>
      <c r="M290" s="4">
        <f>+L290/K$286</f>
        <v>1.0235660888723682E-2</v>
      </c>
      <c r="N290" s="23">
        <f t="shared" si="106"/>
        <v>1.0235660888723682E-2</v>
      </c>
      <c r="O290" s="9">
        <v>4</v>
      </c>
      <c r="P290" s="10">
        <v>400527</v>
      </c>
      <c r="Q290" s="10">
        <f>+P290-P$286</f>
        <v>34939.599999999977</v>
      </c>
      <c r="R290" s="4">
        <f>+Q290/P$286</f>
        <v>9.5571127451328938E-2</v>
      </c>
      <c r="S290" s="23">
        <f t="shared" si="109"/>
        <v>9.5571127451328938E-2</v>
      </c>
      <c r="T290" s="3"/>
    </row>
    <row r="291" spans="2:22">
      <c r="B291" s="90"/>
      <c r="C291" s="44"/>
      <c r="D291" s="25"/>
      <c r="E291" s="25"/>
      <c r="F291" s="39"/>
      <c r="G291" s="27"/>
      <c r="H291" s="28"/>
      <c r="I291" s="29"/>
      <c r="J291" s="30"/>
      <c r="K291" s="25"/>
      <c r="L291" s="25"/>
      <c r="M291" s="26"/>
      <c r="N291" s="27"/>
      <c r="O291" s="30">
        <v>5</v>
      </c>
      <c r="P291" s="25">
        <v>401413</v>
      </c>
      <c r="Q291" s="25">
        <f>+P291-P$286</f>
        <v>35825.599999999977</v>
      </c>
      <c r="R291" s="26">
        <f>+Q291/P$286</f>
        <v>9.7994624541217712E-2</v>
      </c>
      <c r="S291" s="27">
        <f t="shared" si="109"/>
        <v>9.7994624541217712E-2</v>
      </c>
      <c r="T291" s="3"/>
    </row>
    <row r="292" spans="2:22" s="16" customFormat="1">
      <c r="B292" s="87" t="s">
        <v>41</v>
      </c>
      <c r="C292" s="18" t="s">
        <v>18</v>
      </c>
      <c r="D292" s="19">
        <f>SUM(D294:D295)</f>
        <v>493276</v>
      </c>
      <c r="E292" s="37"/>
      <c r="F292" s="40"/>
      <c r="G292" s="33"/>
      <c r="H292" s="34"/>
      <c r="I292" s="35"/>
      <c r="J292" s="36" t="s">
        <v>18</v>
      </c>
      <c r="K292" s="37">
        <f>SUM(K294:K296)</f>
        <v>874963</v>
      </c>
      <c r="L292" s="37"/>
      <c r="M292" s="41"/>
      <c r="N292" s="33"/>
      <c r="O292" s="36" t="s">
        <v>18</v>
      </c>
      <c r="P292" s="37">
        <f>SUM(P294:P297)</f>
        <v>1325578</v>
      </c>
      <c r="Q292" s="37"/>
      <c r="R292" s="41"/>
      <c r="S292" s="33"/>
      <c r="T292" s="3"/>
      <c r="U292" s="14"/>
      <c r="V292" s="14"/>
    </row>
    <row r="293" spans="2:22" s="16" customFormat="1">
      <c r="B293" s="88"/>
      <c r="C293" s="18" t="s">
        <v>19</v>
      </c>
      <c r="D293" s="19">
        <f>+D292/2</f>
        <v>246638</v>
      </c>
      <c r="E293" s="19"/>
      <c r="F293" s="12"/>
      <c r="G293" s="23"/>
      <c r="H293" s="6"/>
      <c r="I293" s="20"/>
      <c r="J293" s="21" t="s">
        <v>19</v>
      </c>
      <c r="K293" s="19">
        <f>+K292/3</f>
        <v>291654.33333333331</v>
      </c>
      <c r="L293" s="19"/>
      <c r="M293" s="17"/>
      <c r="N293" s="23"/>
      <c r="O293" s="21" t="s">
        <v>19</v>
      </c>
      <c r="P293" s="19">
        <f>+P292/4</f>
        <v>331394.5</v>
      </c>
      <c r="Q293" s="19"/>
      <c r="R293" s="17"/>
      <c r="S293" s="23"/>
      <c r="T293" s="3"/>
      <c r="U293" s="14"/>
      <c r="V293" s="14"/>
    </row>
    <row r="294" spans="2:22">
      <c r="B294" s="88"/>
      <c r="C294" s="43">
        <v>1</v>
      </c>
      <c r="D294" s="3">
        <v>248302</v>
      </c>
      <c r="E294" s="10">
        <f>+D294-D$293</f>
        <v>1664</v>
      </c>
      <c r="F294" s="38">
        <f>+E294/D$293</f>
        <v>6.7467300253813284E-3</v>
      </c>
      <c r="G294" s="23">
        <f t="shared" si="102"/>
        <v>6.7467300253813284E-3</v>
      </c>
      <c r="H294" s="6">
        <f t="shared" si="103"/>
        <v>0.67467300253813289</v>
      </c>
      <c r="I294" s="20">
        <f t="shared" si="99"/>
        <v>0</v>
      </c>
      <c r="J294" s="9">
        <v>1</v>
      </c>
      <c r="K294" s="10">
        <v>299581</v>
      </c>
      <c r="L294" s="10">
        <f>+K294-K$293</f>
        <v>7926.6666666666861</v>
      </c>
      <c r="M294" s="4">
        <f>+L294/K$293</f>
        <v>2.7178292110637891E-2</v>
      </c>
      <c r="N294" s="23">
        <f t="shared" si="106"/>
        <v>2.7178292110637891E-2</v>
      </c>
      <c r="O294" s="9">
        <v>1</v>
      </c>
      <c r="P294" s="10">
        <v>311892</v>
      </c>
      <c r="Q294" s="10">
        <f>+P294-P$293</f>
        <v>-19502.5</v>
      </c>
      <c r="R294" s="4">
        <f>+Q294/P$293</f>
        <v>-5.8849799860890874E-2</v>
      </c>
      <c r="S294" s="23">
        <f t="shared" si="109"/>
        <v>5.8849799860890874E-2</v>
      </c>
      <c r="T294" s="3"/>
    </row>
    <row r="295" spans="2:22">
      <c r="B295" s="88"/>
      <c r="C295" s="43">
        <v>2</v>
      </c>
      <c r="D295" s="3">
        <v>244974</v>
      </c>
      <c r="E295" s="10">
        <f>+D295-D$293</f>
        <v>-1664</v>
      </c>
      <c r="F295" s="38">
        <f>+E295/D$293</f>
        <v>-6.7467300253813284E-3</v>
      </c>
      <c r="G295" s="23">
        <f t="shared" si="102"/>
        <v>6.7467300253813284E-3</v>
      </c>
      <c r="H295" s="6">
        <f t="shared" si="103"/>
        <v>0.67467300253813289</v>
      </c>
      <c r="I295" s="20">
        <f t="shared" si="99"/>
        <v>0</v>
      </c>
      <c r="J295" s="9">
        <v>2</v>
      </c>
      <c r="K295" s="10">
        <v>287863</v>
      </c>
      <c r="L295" s="10">
        <f>+K295-K$293</f>
        <v>-3791.3333333333139</v>
      </c>
      <c r="M295" s="4">
        <f>+L295/K$293</f>
        <v>-1.2999406832060261E-2</v>
      </c>
      <c r="N295" s="23">
        <f t="shared" si="106"/>
        <v>1.2999406832060261E-2</v>
      </c>
      <c r="O295" s="9">
        <v>2</v>
      </c>
      <c r="P295" s="10">
        <v>355758</v>
      </c>
      <c r="Q295" s="10">
        <f>+P295-P$293</f>
        <v>24363.5</v>
      </c>
      <c r="R295" s="4">
        <f>+Q295/P$293</f>
        <v>7.3518118134127147E-2</v>
      </c>
      <c r="S295" s="23">
        <f t="shared" si="109"/>
        <v>7.3518118134127147E-2</v>
      </c>
      <c r="T295" s="3"/>
    </row>
    <row r="296" spans="2:22">
      <c r="B296" s="88"/>
      <c r="C296" s="43"/>
      <c r="D296" s="10"/>
      <c r="E296" s="10"/>
      <c r="F296" s="38"/>
      <c r="G296" s="23"/>
      <c r="I296" s="20"/>
      <c r="J296" s="9">
        <v>3</v>
      </c>
      <c r="K296" s="10">
        <v>287519</v>
      </c>
      <c r="L296" s="10">
        <f>+K296-K$293</f>
        <v>-4135.3333333333139</v>
      </c>
      <c r="M296" s="4">
        <f>+L296/K$293</f>
        <v>-1.4178885278577429E-2</v>
      </c>
      <c r="N296" s="23">
        <f t="shared" si="106"/>
        <v>1.4178885278577429E-2</v>
      </c>
      <c r="O296" s="9">
        <v>3</v>
      </c>
      <c r="P296" s="10">
        <v>329022</v>
      </c>
      <c r="Q296" s="10">
        <f>+P296-P$293</f>
        <v>-2372.5</v>
      </c>
      <c r="R296" s="4">
        <f>+Q296/P$293</f>
        <v>-7.1591411444667909E-3</v>
      </c>
      <c r="S296" s="23">
        <f t="shared" si="109"/>
        <v>7.1591411444667909E-3</v>
      </c>
      <c r="T296" s="3"/>
    </row>
    <row r="297" spans="2:22">
      <c r="B297" s="90"/>
      <c r="C297" s="44"/>
      <c r="D297" s="25"/>
      <c r="E297" s="25"/>
      <c r="F297" s="39"/>
      <c r="G297" s="27"/>
      <c r="H297" s="28"/>
      <c r="I297" s="29"/>
      <c r="J297" s="30"/>
      <c r="K297" s="25"/>
      <c r="L297" s="25"/>
      <c r="M297" s="26"/>
      <c r="N297" s="27"/>
      <c r="O297" s="30">
        <v>4</v>
      </c>
      <c r="P297" s="25">
        <v>328906</v>
      </c>
      <c r="Q297" s="25">
        <f>+P297-P$293</f>
        <v>-2488.5</v>
      </c>
      <c r="R297" s="26">
        <f>+Q297/P$293</f>
        <v>-7.5091771287694878E-3</v>
      </c>
      <c r="S297" s="27">
        <f t="shared" si="109"/>
        <v>7.5091771287694878E-3</v>
      </c>
      <c r="T297" s="3"/>
    </row>
    <row r="298" spans="2:22" s="16" customFormat="1">
      <c r="B298" s="87" t="s">
        <v>42</v>
      </c>
      <c r="C298" s="18" t="s">
        <v>18</v>
      </c>
      <c r="D298" s="19">
        <f>SUM(D300:D306)</f>
        <v>2003198</v>
      </c>
      <c r="E298" s="37"/>
      <c r="F298" s="40"/>
      <c r="G298" s="33"/>
      <c r="H298" s="34"/>
      <c r="I298" s="35"/>
      <c r="J298" s="36" t="s">
        <v>18</v>
      </c>
      <c r="K298" s="37">
        <f>SUM(K300:K306)</f>
        <v>2299360</v>
      </c>
      <c r="L298" s="37"/>
      <c r="M298" s="41"/>
      <c r="N298" s="33"/>
      <c r="O298" s="36" t="s">
        <v>18</v>
      </c>
      <c r="P298" s="37">
        <f>SUM(P300:P306)</f>
        <v>2585518</v>
      </c>
      <c r="Q298" s="37"/>
      <c r="R298" s="41"/>
      <c r="S298" s="33"/>
      <c r="T298" s="3"/>
      <c r="U298" s="14"/>
      <c r="V298" s="14"/>
    </row>
    <row r="299" spans="2:22" s="16" customFormat="1">
      <c r="B299" s="88"/>
      <c r="C299" s="18" t="s">
        <v>19</v>
      </c>
      <c r="D299" s="19">
        <f>D298/7</f>
        <v>286171.14285714284</v>
      </c>
      <c r="E299" s="19"/>
      <c r="F299" s="12"/>
      <c r="G299" s="23"/>
      <c r="H299" s="6"/>
      <c r="I299" s="20"/>
      <c r="J299" s="21" t="s">
        <v>19</v>
      </c>
      <c r="K299" s="19">
        <f>+K298/7</f>
        <v>328480</v>
      </c>
      <c r="L299" s="19"/>
      <c r="M299" s="17"/>
      <c r="N299" s="23"/>
      <c r="O299" s="21" t="s">
        <v>19</v>
      </c>
      <c r="P299" s="19">
        <f>+P298/7</f>
        <v>369359.71428571426</v>
      </c>
      <c r="Q299" s="19"/>
      <c r="R299" s="17"/>
      <c r="S299" s="23"/>
      <c r="T299" s="3"/>
      <c r="U299" s="14"/>
      <c r="V299" s="14"/>
    </row>
    <row r="300" spans="2:22">
      <c r="B300" s="88"/>
      <c r="C300" s="43">
        <v>1</v>
      </c>
      <c r="D300" s="3">
        <v>279182</v>
      </c>
      <c r="E300" s="10">
        <f t="shared" ref="E300:E306" si="110">+D300-D$299</f>
        <v>-6989.1428571428405</v>
      </c>
      <c r="F300" s="38">
        <f t="shared" ref="F300:F306" si="111">+E300/D$299</f>
        <v>-2.4422947706617064E-2</v>
      </c>
      <c r="G300" s="23">
        <f t="shared" si="102"/>
        <v>2.4422947706617064E-2</v>
      </c>
      <c r="H300" s="6">
        <f t="shared" si="103"/>
        <v>2.4422947706617064</v>
      </c>
      <c r="I300" s="20">
        <f t="shared" si="99"/>
        <v>0</v>
      </c>
      <c r="J300" s="9">
        <v>1</v>
      </c>
      <c r="K300" s="10">
        <v>314696</v>
      </c>
      <c r="L300" s="10">
        <f t="shared" ref="L300:L306" si="112">+K300-K$299</f>
        <v>-13784</v>
      </c>
      <c r="M300" s="4">
        <f t="shared" ref="M300:M306" si="113">+L300/K$299</f>
        <v>-4.1962981003409644E-2</v>
      </c>
      <c r="N300" s="23">
        <f t="shared" si="106"/>
        <v>4.1962981003409644E-2</v>
      </c>
      <c r="O300" s="9">
        <v>1</v>
      </c>
      <c r="P300" s="10">
        <v>347741</v>
      </c>
      <c r="Q300" s="10">
        <f t="shared" ref="Q300:Q306" si="114">+P300-P$299</f>
        <v>-21618.714285714261</v>
      </c>
      <c r="R300" s="4">
        <f t="shared" ref="R300:R306" si="115">+Q300/P$299</f>
        <v>-5.8530244229589516E-2</v>
      </c>
      <c r="S300" s="23">
        <f t="shared" si="109"/>
        <v>5.8530244229589516E-2</v>
      </c>
      <c r="T300" s="3"/>
    </row>
    <row r="301" spans="2:22">
      <c r="B301" s="88"/>
      <c r="C301" s="43">
        <v>2</v>
      </c>
      <c r="D301" s="3">
        <v>329272</v>
      </c>
      <c r="E301" s="10">
        <f t="shared" si="110"/>
        <v>43100.857142857159</v>
      </c>
      <c r="F301" s="38">
        <f t="shared" si="111"/>
        <v>0.15061217113834985</v>
      </c>
      <c r="G301" s="23">
        <f t="shared" si="102"/>
        <v>0.15061217113834985</v>
      </c>
      <c r="H301" s="6">
        <f t="shared" si="103"/>
        <v>15.061217113834985</v>
      </c>
      <c r="I301" s="20">
        <f t="shared" si="99"/>
        <v>1</v>
      </c>
      <c r="J301" s="9">
        <v>2</v>
      </c>
      <c r="K301" s="10">
        <v>305957</v>
      </c>
      <c r="L301" s="10">
        <f t="shared" si="112"/>
        <v>-22523</v>
      </c>
      <c r="M301" s="4">
        <f t="shared" si="113"/>
        <v>-6.8567340477350219E-2</v>
      </c>
      <c r="N301" s="23">
        <f t="shared" si="106"/>
        <v>6.8567340477350219E-2</v>
      </c>
      <c r="O301" s="9">
        <v>2</v>
      </c>
      <c r="P301" s="10">
        <v>335382</v>
      </c>
      <c r="Q301" s="10">
        <f t="shared" si="114"/>
        <v>-33977.714285714261</v>
      </c>
      <c r="R301" s="4">
        <f t="shared" si="115"/>
        <v>-9.1990850576170749E-2</v>
      </c>
      <c r="S301" s="23">
        <f t="shared" si="109"/>
        <v>9.1990850576170749E-2</v>
      </c>
      <c r="T301" s="3"/>
    </row>
    <row r="302" spans="2:22">
      <c r="B302" s="88"/>
      <c r="C302" s="43">
        <v>3</v>
      </c>
      <c r="D302" s="3">
        <v>295124</v>
      </c>
      <c r="E302" s="10">
        <f t="shared" si="110"/>
        <v>8952.8571428571595</v>
      </c>
      <c r="F302" s="38">
        <f t="shared" si="111"/>
        <v>3.1284975324456253E-2</v>
      </c>
      <c r="G302" s="23">
        <f t="shared" si="102"/>
        <v>3.1284975324456253E-2</v>
      </c>
      <c r="H302" s="6">
        <f t="shared" si="103"/>
        <v>3.1284975324456252</v>
      </c>
      <c r="I302" s="20">
        <f t="shared" si="99"/>
        <v>0</v>
      </c>
      <c r="J302" s="9">
        <v>3</v>
      </c>
      <c r="K302" s="10">
        <v>312242</v>
      </c>
      <c r="L302" s="10">
        <f t="shared" si="112"/>
        <v>-16238</v>
      </c>
      <c r="M302" s="4">
        <f t="shared" si="113"/>
        <v>-4.9433755479785679E-2</v>
      </c>
      <c r="N302" s="23">
        <f t="shared" si="106"/>
        <v>4.9433755479785679E-2</v>
      </c>
      <c r="O302" s="9">
        <v>3</v>
      </c>
      <c r="P302" s="10">
        <v>411571</v>
      </c>
      <c r="Q302" s="10">
        <f t="shared" si="114"/>
        <v>42211.285714285739</v>
      </c>
      <c r="R302" s="4">
        <f t="shared" si="115"/>
        <v>0.11428232176298915</v>
      </c>
      <c r="S302" s="23">
        <f t="shared" si="109"/>
        <v>0.11428232176298915</v>
      </c>
      <c r="T302" s="3"/>
    </row>
    <row r="303" spans="2:22">
      <c r="B303" s="88"/>
      <c r="C303" s="43">
        <v>4</v>
      </c>
      <c r="D303" s="3">
        <v>279553</v>
      </c>
      <c r="E303" s="10">
        <f t="shared" si="110"/>
        <v>-6618.1428571428405</v>
      </c>
      <c r="F303" s="38">
        <f t="shared" si="111"/>
        <v>-2.312652069341118E-2</v>
      </c>
      <c r="G303" s="23">
        <f t="shared" si="102"/>
        <v>2.312652069341118E-2</v>
      </c>
      <c r="H303" s="6">
        <f t="shared" si="103"/>
        <v>2.3126520693411181</v>
      </c>
      <c r="I303" s="20">
        <f t="shared" si="99"/>
        <v>0</v>
      </c>
      <c r="J303" s="9">
        <v>4</v>
      </c>
      <c r="K303" s="10">
        <v>321069</v>
      </c>
      <c r="L303" s="10">
        <f t="shared" si="112"/>
        <v>-7411</v>
      </c>
      <c r="M303" s="4">
        <f t="shared" si="113"/>
        <v>-2.2561495372625428E-2</v>
      </c>
      <c r="N303" s="23">
        <f t="shared" si="106"/>
        <v>2.2561495372625428E-2</v>
      </c>
      <c r="O303" s="9">
        <v>4</v>
      </c>
      <c r="P303" s="10">
        <v>325944</v>
      </c>
      <c r="Q303" s="10">
        <f t="shared" si="114"/>
        <v>-43415.714285714261</v>
      </c>
      <c r="R303" s="4">
        <f t="shared" si="115"/>
        <v>-0.11754317703454389</v>
      </c>
      <c r="S303" s="23">
        <f t="shared" si="109"/>
        <v>0.11754317703454389</v>
      </c>
      <c r="T303" s="3"/>
    </row>
    <row r="304" spans="2:22">
      <c r="B304" s="88"/>
      <c r="C304" s="43">
        <v>5</v>
      </c>
      <c r="D304" s="3">
        <v>260017</v>
      </c>
      <c r="E304" s="10">
        <f t="shared" si="110"/>
        <v>-26154.142857142841</v>
      </c>
      <c r="F304" s="38">
        <f t="shared" si="111"/>
        <v>-9.1393362014139334E-2</v>
      </c>
      <c r="G304" s="23">
        <f t="shared" si="102"/>
        <v>9.1393362014139334E-2</v>
      </c>
      <c r="H304" s="6">
        <f t="shared" si="103"/>
        <v>9.1393362014139328</v>
      </c>
      <c r="I304" s="20">
        <f t="shared" si="99"/>
        <v>0</v>
      </c>
      <c r="J304" s="9">
        <v>5</v>
      </c>
      <c r="K304" s="10">
        <v>336845</v>
      </c>
      <c r="L304" s="10">
        <f t="shared" si="112"/>
        <v>8365</v>
      </c>
      <c r="M304" s="4">
        <f t="shared" si="113"/>
        <v>2.5465781782756942E-2</v>
      </c>
      <c r="N304" s="23">
        <f t="shared" si="106"/>
        <v>2.5465781782756942E-2</v>
      </c>
      <c r="O304" s="9">
        <v>5</v>
      </c>
      <c r="P304" s="10">
        <v>384081</v>
      </c>
      <c r="Q304" s="10">
        <f t="shared" si="114"/>
        <v>14721.285714285739</v>
      </c>
      <c r="R304" s="4">
        <f t="shared" si="115"/>
        <v>3.9856229970164657E-2</v>
      </c>
      <c r="S304" s="23">
        <f t="shared" si="109"/>
        <v>3.9856229970164657E-2</v>
      </c>
      <c r="T304" s="3"/>
    </row>
    <row r="305" spans="2:22">
      <c r="B305" s="88"/>
      <c r="C305" s="43">
        <v>6</v>
      </c>
      <c r="D305" s="3">
        <v>265717</v>
      </c>
      <c r="E305" s="10">
        <f t="shared" si="110"/>
        <v>-20454.142857142841</v>
      </c>
      <c r="F305" s="38">
        <f t="shared" si="111"/>
        <v>-7.1475211137391262E-2</v>
      </c>
      <c r="G305" s="23">
        <f t="shared" si="102"/>
        <v>7.1475211137391262E-2</v>
      </c>
      <c r="H305" s="6">
        <f t="shared" si="103"/>
        <v>7.1475211137391259</v>
      </c>
      <c r="I305" s="20">
        <f t="shared" si="99"/>
        <v>0</v>
      </c>
      <c r="J305" s="9">
        <v>6</v>
      </c>
      <c r="K305" s="10">
        <v>336245</v>
      </c>
      <c r="L305" s="10">
        <f t="shared" si="112"/>
        <v>7765</v>
      </c>
      <c r="M305" s="4">
        <f t="shared" si="113"/>
        <v>2.3639186556259132E-2</v>
      </c>
      <c r="N305" s="23">
        <f t="shared" si="106"/>
        <v>2.3639186556259132E-2</v>
      </c>
      <c r="O305" s="9">
        <v>6</v>
      </c>
      <c r="P305" s="10">
        <v>388243</v>
      </c>
      <c r="Q305" s="10">
        <f t="shared" si="114"/>
        <v>18883.285714285739</v>
      </c>
      <c r="R305" s="4">
        <f t="shared" si="115"/>
        <v>5.1124378171028079E-2</v>
      </c>
      <c r="S305" s="23">
        <f t="shared" si="109"/>
        <v>5.1124378171028079E-2</v>
      </c>
      <c r="T305" s="3"/>
    </row>
    <row r="306" spans="2:22">
      <c r="B306" s="90"/>
      <c r="C306" s="44">
        <v>7</v>
      </c>
      <c r="D306" s="25">
        <v>294333</v>
      </c>
      <c r="E306" s="25">
        <f t="shared" si="110"/>
        <v>8161.8571428571595</v>
      </c>
      <c r="F306" s="39">
        <f t="shared" si="111"/>
        <v>2.8520895088753145E-2</v>
      </c>
      <c r="G306" s="27">
        <f t="shared" si="102"/>
        <v>2.8520895088753145E-2</v>
      </c>
      <c r="H306" s="28">
        <f t="shared" si="103"/>
        <v>2.8520895088753146</v>
      </c>
      <c r="I306" s="29">
        <f t="shared" si="99"/>
        <v>0</v>
      </c>
      <c r="J306" s="30">
        <v>7</v>
      </c>
      <c r="K306" s="25">
        <v>372306</v>
      </c>
      <c r="L306" s="25">
        <f t="shared" si="112"/>
        <v>43826</v>
      </c>
      <c r="M306" s="26">
        <f t="shared" si="113"/>
        <v>0.1334206039941549</v>
      </c>
      <c r="N306" s="27">
        <f t="shared" si="106"/>
        <v>0.1334206039941549</v>
      </c>
      <c r="O306" s="30">
        <v>7</v>
      </c>
      <c r="P306" s="25">
        <v>392556</v>
      </c>
      <c r="Q306" s="25">
        <f t="shared" si="114"/>
        <v>23196.285714285739</v>
      </c>
      <c r="R306" s="26">
        <f t="shared" si="115"/>
        <v>6.2801341936122732E-2</v>
      </c>
      <c r="S306" s="27">
        <f t="shared" si="109"/>
        <v>6.2801341936122732E-2</v>
      </c>
      <c r="T306" s="3"/>
    </row>
    <row r="307" spans="2:22" s="16" customFormat="1">
      <c r="B307" s="87" t="s">
        <v>43</v>
      </c>
      <c r="C307" s="18" t="s">
        <v>18</v>
      </c>
      <c r="D307" s="19">
        <f>SUM(D309:D316)</f>
        <v>2204046</v>
      </c>
      <c r="E307" s="37"/>
      <c r="F307" s="40"/>
      <c r="G307" s="33"/>
      <c r="H307" s="34"/>
      <c r="I307" s="35"/>
      <c r="J307" s="36" t="s">
        <v>18</v>
      </c>
      <c r="K307" s="37">
        <f>SUM(K309:K316)</f>
        <v>2536844</v>
      </c>
      <c r="L307" s="37"/>
      <c r="M307" s="41"/>
      <c r="N307" s="33"/>
      <c r="O307" s="36" t="s">
        <v>18</v>
      </c>
      <c r="P307" s="37">
        <f>SUM(P309:P315)</f>
        <v>2767761</v>
      </c>
      <c r="Q307" s="37"/>
      <c r="R307" s="41"/>
      <c r="S307" s="33"/>
      <c r="T307" s="3"/>
      <c r="U307" s="14"/>
      <c r="V307" s="14"/>
    </row>
    <row r="308" spans="2:22" s="16" customFormat="1">
      <c r="B308" s="88"/>
      <c r="C308" s="18" t="s">
        <v>19</v>
      </c>
      <c r="D308" s="19">
        <f>D307/8</f>
        <v>275505.75</v>
      </c>
      <c r="E308" s="19"/>
      <c r="F308" s="12"/>
      <c r="G308" s="23"/>
      <c r="H308" s="6"/>
      <c r="I308" s="20"/>
      <c r="J308" s="21" t="s">
        <v>19</v>
      </c>
      <c r="K308" s="19">
        <f>+K307/8</f>
        <v>317105.5</v>
      </c>
      <c r="L308" s="19"/>
      <c r="M308" s="17"/>
      <c r="N308" s="23"/>
      <c r="O308" s="21" t="s">
        <v>19</v>
      </c>
      <c r="P308" s="19">
        <f>+P307/7</f>
        <v>395394.42857142858</v>
      </c>
      <c r="Q308" s="19"/>
      <c r="R308" s="17"/>
      <c r="S308" s="23"/>
      <c r="T308" s="3"/>
      <c r="U308" s="14"/>
      <c r="V308" s="14"/>
    </row>
    <row r="309" spans="2:22">
      <c r="B309" s="88"/>
      <c r="C309" s="43">
        <v>1</v>
      </c>
      <c r="D309" s="3">
        <v>266896</v>
      </c>
      <c r="E309" s="10">
        <f t="shared" ref="E309:E316" si="116">+D309-D$308</f>
        <v>-8609.75</v>
      </c>
      <c r="F309" s="38">
        <f t="shared" ref="F309:F316" si="117">+E309/D$308</f>
        <v>-3.1250708923497968E-2</v>
      </c>
      <c r="G309" s="23">
        <f t="shared" si="102"/>
        <v>3.1250708923497968E-2</v>
      </c>
      <c r="H309" s="6">
        <f t="shared" si="103"/>
        <v>3.1250708923497967</v>
      </c>
      <c r="I309" s="20">
        <f t="shared" si="99"/>
        <v>0</v>
      </c>
      <c r="J309" s="9">
        <v>1</v>
      </c>
      <c r="K309" s="10">
        <v>337834</v>
      </c>
      <c r="L309" s="10">
        <f t="shared" ref="L309:L316" si="118">+K309-K$308</f>
        <v>20728.5</v>
      </c>
      <c r="M309" s="4">
        <f t="shared" ref="M309:M316" si="119">+L309/K$308</f>
        <v>6.5367834994978016E-2</v>
      </c>
      <c r="N309" s="23">
        <f t="shared" si="106"/>
        <v>6.5367834994978016E-2</v>
      </c>
      <c r="O309" s="9">
        <v>1</v>
      </c>
      <c r="P309" s="10">
        <v>421388</v>
      </c>
      <c r="Q309" s="10">
        <f t="shared" ref="Q309:Q315" si="120">+P309-P$308</f>
        <v>25993.57142857142</v>
      </c>
      <c r="R309" s="4">
        <f t="shared" ref="R309:R315" si="121">+Q309/P$308</f>
        <v>6.5740864185888856E-2</v>
      </c>
      <c r="S309" s="23">
        <f t="shared" si="109"/>
        <v>6.5740864185888856E-2</v>
      </c>
      <c r="T309" s="3"/>
    </row>
    <row r="310" spans="2:22">
      <c r="B310" s="88"/>
      <c r="C310" s="43">
        <v>2</v>
      </c>
      <c r="D310" s="3">
        <v>303553</v>
      </c>
      <c r="E310" s="10">
        <f t="shared" si="116"/>
        <v>28047.25</v>
      </c>
      <c r="F310" s="38">
        <f t="shared" si="117"/>
        <v>0.10180277544116594</v>
      </c>
      <c r="G310" s="23">
        <f t="shared" si="102"/>
        <v>0.10180277544116594</v>
      </c>
      <c r="H310" s="6">
        <f t="shared" si="103"/>
        <v>10.180277544116594</v>
      </c>
      <c r="I310" s="20">
        <f t="shared" si="99"/>
        <v>0</v>
      </c>
      <c r="J310" s="9">
        <v>2</v>
      </c>
      <c r="K310" s="10">
        <v>334327</v>
      </c>
      <c r="L310" s="10">
        <f t="shared" si="118"/>
        <v>17221.5</v>
      </c>
      <c r="M310" s="4">
        <f t="shared" si="119"/>
        <v>5.4308424167981949E-2</v>
      </c>
      <c r="N310" s="23">
        <f t="shared" si="106"/>
        <v>5.4308424167981949E-2</v>
      </c>
      <c r="O310" s="9">
        <v>2</v>
      </c>
      <c r="P310" s="10">
        <v>415102</v>
      </c>
      <c r="Q310" s="10">
        <f t="shared" si="120"/>
        <v>19707.57142857142</v>
      </c>
      <c r="R310" s="4">
        <f t="shared" si="121"/>
        <v>4.9842815185270672E-2</v>
      </c>
      <c r="S310" s="23">
        <f t="shared" si="109"/>
        <v>4.9842815185270672E-2</v>
      </c>
      <c r="T310" s="3"/>
    </row>
    <row r="311" spans="2:22">
      <c r="B311" s="88"/>
      <c r="C311" s="43">
        <v>3</v>
      </c>
      <c r="D311" s="3">
        <v>268970</v>
      </c>
      <c r="E311" s="10">
        <f t="shared" si="116"/>
        <v>-6535.75</v>
      </c>
      <c r="F311" s="38">
        <f t="shared" si="117"/>
        <v>-2.3722735369406989E-2</v>
      </c>
      <c r="G311" s="23">
        <f t="shared" si="102"/>
        <v>2.3722735369406989E-2</v>
      </c>
      <c r="H311" s="6">
        <f t="shared" si="103"/>
        <v>2.3722735369406989</v>
      </c>
      <c r="I311" s="20">
        <f t="shared" si="99"/>
        <v>0</v>
      </c>
      <c r="J311" s="9">
        <v>3</v>
      </c>
      <c r="K311" s="10">
        <v>277402</v>
      </c>
      <c r="L311" s="10">
        <f t="shared" si="118"/>
        <v>-39703.5</v>
      </c>
      <c r="M311" s="4">
        <f t="shared" si="119"/>
        <v>-0.125205964576458</v>
      </c>
      <c r="N311" s="23">
        <f t="shared" si="106"/>
        <v>0.125205964576458</v>
      </c>
      <c r="O311" s="9">
        <v>3</v>
      </c>
      <c r="P311" s="10">
        <v>419470</v>
      </c>
      <c r="Q311" s="10">
        <f t="shared" si="120"/>
        <v>24075.57142857142</v>
      </c>
      <c r="R311" s="4">
        <f t="shared" si="121"/>
        <v>6.0890011818216939E-2</v>
      </c>
      <c r="S311" s="23">
        <f t="shared" si="109"/>
        <v>6.0890011818216939E-2</v>
      </c>
      <c r="T311" s="3"/>
    </row>
    <row r="312" spans="2:22">
      <c r="B312" s="88"/>
      <c r="C312" s="43">
        <v>4</v>
      </c>
      <c r="D312" s="3">
        <v>258128</v>
      </c>
      <c r="E312" s="10">
        <f t="shared" si="116"/>
        <v>-17377.75</v>
      </c>
      <c r="F312" s="38">
        <f t="shared" si="117"/>
        <v>-6.3075816021988654E-2</v>
      </c>
      <c r="G312" s="23">
        <f t="shared" si="102"/>
        <v>6.3075816021988654E-2</v>
      </c>
      <c r="H312" s="6">
        <f t="shared" si="103"/>
        <v>6.3075816021988658</v>
      </c>
      <c r="I312" s="20">
        <f t="shared" si="99"/>
        <v>0</v>
      </c>
      <c r="J312" s="9">
        <v>4</v>
      </c>
      <c r="K312" s="10">
        <v>301767</v>
      </c>
      <c r="L312" s="10">
        <f t="shared" si="118"/>
        <v>-15338.5</v>
      </c>
      <c r="M312" s="4">
        <f t="shared" si="119"/>
        <v>-4.8370337316760513E-2</v>
      </c>
      <c r="N312" s="23">
        <f t="shared" si="106"/>
        <v>4.8370337316760513E-2</v>
      </c>
      <c r="O312" s="9">
        <v>4</v>
      </c>
      <c r="P312" s="10">
        <v>375955</v>
      </c>
      <c r="Q312" s="10">
        <f t="shared" si="120"/>
        <v>-19439.42857142858</v>
      </c>
      <c r="R312" s="4">
        <f t="shared" si="121"/>
        <v>-4.9164649693380337E-2</v>
      </c>
      <c r="S312" s="23">
        <f t="shared" si="109"/>
        <v>4.9164649693380337E-2</v>
      </c>
      <c r="T312" s="3"/>
    </row>
    <row r="313" spans="2:22">
      <c r="B313" s="88"/>
      <c r="C313" s="43">
        <v>5</v>
      </c>
      <c r="D313" s="3">
        <v>296673</v>
      </c>
      <c r="E313" s="10">
        <f t="shared" si="116"/>
        <v>21167.25</v>
      </c>
      <c r="F313" s="38">
        <f t="shared" si="117"/>
        <v>7.6830519871182362E-2</v>
      </c>
      <c r="G313" s="23">
        <f t="shared" si="102"/>
        <v>7.6830519871182362E-2</v>
      </c>
      <c r="H313" s="6">
        <f t="shared" si="103"/>
        <v>7.6830519871182359</v>
      </c>
      <c r="I313" s="20">
        <f t="shared" si="99"/>
        <v>0</v>
      </c>
      <c r="J313" s="9">
        <v>5</v>
      </c>
      <c r="K313" s="10">
        <v>336399</v>
      </c>
      <c r="L313" s="10">
        <f t="shared" si="118"/>
        <v>19293.5</v>
      </c>
      <c r="M313" s="4">
        <f t="shared" si="119"/>
        <v>6.0842527171556471E-2</v>
      </c>
      <c r="N313" s="23">
        <f t="shared" si="106"/>
        <v>6.0842527171556471E-2</v>
      </c>
      <c r="O313" s="9">
        <v>5</v>
      </c>
      <c r="P313" s="10">
        <v>378291</v>
      </c>
      <c r="Q313" s="10">
        <f t="shared" si="120"/>
        <v>-17103.42857142858</v>
      </c>
      <c r="R313" s="4">
        <f t="shared" si="121"/>
        <v>-4.3256625120449366E-2</v>
      </c>
      <c r="S313" s="23">
        <f t="shared" si="109"/>
        <v>4.3256625120449366E-2</v>
      </c>
      <c r="T313" s="3"/>
    </row>
    <row r="314" spans="2:22">
      <c r="B314" s="88"/>
      <c r="C314" s="43">
        <v>6</v>
      </c>
      <c r="D314" s="3">
        <v>252966</v>
      </c>
      <c r="E314" s="10">
        <f t="shared" si="116"/>
        <v>-22539.75</v>
      </c>
      <c r="F314" s="38">
        <f t="shared" si="117"/>
        <v>-8.1812267076095513E-2</v>
      </c>
      <c r="G314" s="23">
        <f t="shared" si="102"/>
        <v>8.1812267076095513E-2</v>
      </c>
      <c r="H314" s="6">
        <f t="shared" si="103"/>
        <v>8.181226707609552</v>
      </c>
      <c r="I314" s="20">
        <f t="shared" si="99"/>
        <v>0</v>
      </c>
      <c r="J314" s="9">
        <v>6</v>
      </c>
      <c r="K314" s="10">
        <v>291846</v>
      </c>
      <c r="L314" s="10">
        <f t="shared" si="118"/>
        <v>-25259.5</v>
      </c>
      <c r="M314" s="4">
        <f t="shared" si="119"/>
        <v>-7.9656455028373832E-2</v>
      </c>
      <c r="N314" s="23">
        <f t="shared" si="106"/>
        <v>7.9656455028373832E-2</v>
      </c>
      <c r="O314" s="9">
        <v>6</v>
      </c>
      <c r="P314" s="10">
        <v>378139</v>
      </c>
      <c r="Q314" s="10">
        <f t="shared" si="120"/>
        <v>-17255.42857142858</v>
      </c>
      <c r="R314" s="4">
        <f t="shared" si="121"/>
        <v>-4.36410513769072E-2</v>
      </c>
      <c r="S314" s="23">
        <f t="shared" si="109"/>
        <v>4.36410513769072E-2</v>
      </c>
      <c r="T314" s="3"/>
    </row>
    <row r="315" spans="2:22">
      <c r="B315" s="88"/>
      <c r="C315" s="43">
        <v>7</v>
      </c>
      <c r="D315" s="3">
        <v>304443</v>
      </c>
      <c r="E315" s="10">
        <f t="shared" si="116"/>
        <v>28937.25</v>
      </c>
      <c r="F315" s="38">
        <f t="shared" si="117"/>
        <v>0.10503319803670159</v>
      </c>
      <c r="G315" s="23">
        <f t="shared" si="102"/>
        <v>0.10503319803670159</v>
      </c>
      <c r="H315" s="6">
        <f t="shared" si="103"/>
        <v>10.503319803670159</v>
      </c>
      <c r="I315" s="20">
        <f t="shared" si="99"/>
        <v>0</v>
      </c>
      <c r="J315" s="9">
        <v>7</v>
      </c>
      <c r="K315" s="10">
        <v>298123</v>
      </c>
      <c r="L315" s="10">
        <f t="shared" si="118"/>
        <v>-18982.5</v>
      </c>
      <c r="M315" s="4">
        <f t="shared" si="119"/>
        <v>-5.9861781016097168E-2</v>
      </c>
      <c r="N315" s="23">
        <f t="shared" si="106"/>
        <v>5.9861781016097168E-2</v>
      </c>
      <c r="O315" s="9">
        <v>7</v>
      </c>
      <c r="P315" s="10">
        <v>379416</v>
      </c>
      <c r="Q315" s="10">
        <f t="shared" si="120"/>
        <v>-15978.42857142858</v>
      </c>
      <c r="R315" s="4">
        <f t="shared" si="121"/>
        <v>-4.0411364998639718E-2</v>
      </c>
      <c r="S315" s="23">
        <f t="shared" si="109"/>
        <v>4.0411364998639718E-2</v>
      </c>
      <c r="T315" s="3"/>
    </row>
    <row r="316" spans="2:22">
      <c r="B316" s="90"/>
      <c r="C316" s="44">
        <v>8</v>
      </c>
      <c r="D316" s="25">
        <v>252417</v>
      </c>
      <c r="E316" s="25">
        <f t="shared" si="116"/>
        <v>-23088.75</v>
      </c>
      <c r="F316" s="39">
        <f t="shared" si="117"/>
        <v>-8.3804965958060765E-2</v>
      </c>
      <c r="G316" s="27">
        <f t="shared" si="102"/>
        <v>8.3804965958060765E-2</v>
      </c>
      <c r="H316" s="28">
        <f t="shared" si="103"/>
        <v>8.3804965958060773</v>
      </c>
      <c r="I316" s="29">
        <f t="shared" si="99"/>
        <v>0</v>
      </c>
      <c r="J316" s="30">
        <v>8</v>
      </c>
      <c r="K316" s="25">
        <v>359146</v>
      </c>
      <c r="L316" s="25">
        <f t="shared" si="118"/>
        <v>42040.5</v>
      </c>
      <c r="M316" s="26">
        <f t="shared" si="119"/>
        <v>0.13257575160317309</v>
      </c>
      <c r="N316" s="27">
        <f t="shared" si="106"/>
        <v>0.13257575160317309</v>
      </c>
      <c r="O316" s="30"/>
      <c r="P316" s="25"/>
      <c r="Q316" s="25"/>
      <c r="R316" s="26"/>
      <c r="S316" s="27"/>
      <c r="T316" s="3"/>
    </row>
    <row r="317" spans="2:22" s="16" customFormat="1">
      <c r="B317" s="87" t="s">
        <v>44</v>
      </c>
      <c r="C317" s="18" t="s">
        <v>18</v>
      </c>
      <c r="D317" s="19">
        <f>SUM(D319:D325)</f>
        <v>1823609</v>
      </c>
      <c r="E317" s="37"/>
      <c r="F317" s="40"/>
      <c r="G317" s="33"/>
      <c r="H317" s="34"/>
      <c r="I317" s="35"/>
      <c r="J317" s="36" t="s">
        <v>18</v>
      </c>
      <c r="K317" s="37">
        <f>SUM(K319:K325)</f>
        <v>2216969</v>
      </c>
      <c r="L317" s="37"/>
      <c r="M317" s="41"/>
      <c r="N317" s="33"/>
      <c r="O317" s="36" t="s">
        <v>18</v>
      </c>
      <c r="P317" s="37">
        <f>SUM(P319:P325)</f>
        <v>2662480</v>
      </c>
      <c r="Q317" s="37"/>
      <c r="R317" s="41"/>
      <c r="S317" s="33"/>
      <c r="T317" s="3"/>
      <c r="U317" s="14"/>
      <c r="V317" s="14"/>
    </row>
    <row r="318" spans="2:22" s="16" customFormat="1">
      <c r="B318" s="88"/>
      <c r="C318" s="18" t="s">
        <v>19</v>
      </c>
      <c r="D318" s="19">
        <f>D317/7</f>
        <v>260515.57142857142</v>
      </c>
      <c r="E318" s="19"/>
      <c r="F318" s="12"/>
      <c r="G318" s="23"/>
      <c r="H318" s="6"/>
      <c r="I318" s="20"/>
      <c r="J318" s="21" t="s">
        <v>19</v>
      </c>
      <c r="K318" s="19">
        <f>+K317/7</f>
        <v>316709.85714285716</v>
      </c>
      <c r="L318" s="19"/>
      <c r="M318" s="17"/>
      <c r="N318" s="23"/>
      <c r="O318" s="21" t="s">
        <v>19</v>
      </c>
      <c r="P318" s="19">
        <f>+P317/7</f>
        <v>380354.28571428574</v>
      </c>
      <c r="Q318" s="19"/>
      <c r="R318" s="17"/>
      <c r="S318" s="23"/>
      <c r="T318" s="3"/>
      <c r="U318" s="14"/>
      <c r="V318" s="14"/>
    </row>
    <row r="319" spans="2:22">
      <c r="B319" s="88"/>
      <c r="C319" s="43">
        <v>1</v>
      </c>
      <c r="D319" s="3">
        <v>258203</v>
      </c>
      <c r="E319" s="10">
        <f t="shared" ref="E319:E325" si="122">+D319-D$318</f>
        <v>-2312.5714285714203</v>
      </c>
      <c r="F319" s="38">
        <f t="shared" ref="F319:F325" si="123">+E319/D$318</f>
        <v>-8.8769028887222771E-3</v>
      </c>
      <c r="G319" s="23">
        <f t="shared" si="102"/>
        <v>8.8769028887222771E-3</v>
      </c>
      <c r="H319" s="6">
        <f t="shared" si="103"/>
        <v>0.88769028887222767</v>
      </c>
      <c r="I319" s="20">
        <f t="shared" si="99"/>
        <v>0</v>
      </c>
      <c r="J319" s="9">
        <v>1</v>
      </c>
      <c r="K319" s="10">
        <v>299635</v>
      </c>
      <c r="L319" s="10">
        <f t="shared" ref="L319:L325" si="124">+K319-K$318</f>
        <v>-17074.857142857159</v>
      </c>
      <c r="M319" s="4">
        <f t="shared" ref="M319:M325" si="125">+L319/K$318</f>
        <v>-5.3913248223137138E-2</v>
      </c>
      <c r="N319" s="23">
        <f t="shared" si="106"/>
        <v>5.3913248223137138E-2</v>
      </c>
      <c r="O319" s="9">
        <v>1</v>
      </c>
      <c r="P319" s="10">
        <v>359253</v>
      </c>
      <c r="Q319" s="10">
        <f t="shared" ref="Q319:Q325" si="126">+P319-P$318</f>
        <v>-21101.285714285739</v>
      </c>
      <c r="R319" s="4">
        <f t="shared" ref="R319:R325" si="127">+Q319/P$318</f>
        <v>-5.5477975421411675E-2</v>
      </c>
      <c r="S319" s="23">
        <f t="shared" si="109"/>
        <v>5.5477975421411675E-2</v>
      </c>
      <c r="T319" s="3"/>
    </row>
    <row r="320" spans="2:22">
      <c r="B320" s="88"/>
      <c r="C320" s="43">
        <v>2</v>
      </c>
      <c r="D320" s="3">
        <v>281794</v>
      </c>
      <c r="E320" s="10">
        <f t="shared" si="122"/>
        <v>21278.42857142858</v>
      </c>
      <c r="F320" s="38">
        <f t="shared" si="123"/>
        <v>8.1678144821614757E-2</v>
      </c>
      <c r="G320" s="23">
        <f t="shared" si="102"/>
        <v>8.1678144821614757E-2</v>
      </c>
      <c r="H320" s="6">
        <f t="shared" si="103"/>
        <v>8.1678144821614751</v>
      </c>
      <c r="I320" s="20">
        <f t="shared" si="99"/>
        <v>0</v>
      </c>
      <c r="J320" s="9">
        <v>2</v>
      </c>
      <c r="K320" s="10">
        <v>313553</v>
      </c>
      <c r="L320" s="10">
        <f t="shared" si="124"/>
        <v>-3156.8571428571595</v>
      </c>
      <c r="M320" s="4">
        <f t="shared" si="125"/>
        <v>-9.9676630570838445E-3</v>
      </c>
      <c r="N320" s="23">
        <f t="shared" si="106"/>
        <v>9.9676630570838445E-3</v>
      </c>
      <c r="O320" s="9">
        <v>2</v>
      </c>
      <c r="P320" s="10">
        <v>397042</v>
      </c>
      <c r="Q320" s="10">
        <f t="shared" si="126"/>
        <v>16687.714285714261</v>
      </c>
      <c r="R320" s="4">
        <f t="shared" si="127"/>
        <v>4.3874132387848853E-2</v>
      </c>
      <c r="S320" s="23">
        <f t="shared" si="109"/>
        <v>4.3874132387848853E-2</v>
      </c>
      <c r="T320" s="3"/>
    </row>
    <row r="321" spans="2:22">
      <c r="B321" s="88"/>
      <c r="C321" s="43">
        <v>3</v>
      </c>
      <c r="D321" s="3">
        <v>222302</v>
      </c>
      <c r="E321" s="10">
        <f t="shared" si="122"/>
        <v>-38213.57142857142</v>
      </c>
      <c r="F321" s="38">
        <f t="shared" si="123"/>
        <v>-0.14668440438712463</v>
      </c>
      <c r="G321" s="23">
        <f t="shared" si="102"/>
        <v>0.14668440438712463</v>
      </c>
      <c r="H321" s="6">
        <f t="shared" si="103"/>
        <v>14.668440438712462</v>
      </c>
      <c r="I321" s="20">
        <f t="shared" si="99"/>
        <v>0</v>
      </c>
      <c r="J321" s="9">
        <v>3</v>
      </c>
      <c r="K321" s="10">
        <v>305055</v>
      </c>
      <c r="L321" s="10">
        <f t="shared" si="124"/>
        <v>-11654.857142857159</v>
      </c>
      <c r="M321" s="4">
        <f t="shared" si="125"/>
        <v>-3.6799792870355931E-2</v>
      </c>
      <c r="N321" s="23">
        <f t="shared" si="106"/>
        <v>3.6799792870355931E-2</v>
      </c>
      <c r="O321" s="9">
        <v>3</v>
      </c>
      <c r="P321" s="10">
        <v>358446</v>
      </c>
      <c r="Q321" s="10">
        <f t="shared" si="126"/>
        <v>-21908.285714285739</v>
      </c>
      <c r="R321" s="4">
        <f t="shared" si="127"/>
        <v>-5.7599681499954994E-2</v>
      </c>
      <c r="S321" s="23">
        <f t="shared" si="109"/>
        <v>5.7599681499954994E-2</v>
      </c>
      <c r="T321" s="3"/>
    </row>
    <row r="322" spans="2:22">
      <c r="B322" s="88"/>
      <c r="C322" s="43">
        <v>4</v>
      </c>
      <c r="D322" s="3">
        <v>228502</v>
      </c>
      <c r="E322" s="10">
        <f t="shared" si="122"/>
        <v>-32013.57142857142</v>
      </c>
      <c r="F322" s="38">
        <f t="shared" si="123"/>
        <v>-0.12288544309662869</v>
      </c>
      <c r="G322" s="23">
        <f t="shared" si="102"/>
        <v>0.12288544309662869</v>
      </c>
      <c r="H322" s="6">
        <f t="shared" si="103"/>
        <v>12.288544309662869</v>
      </c>
      <c r="I322" s="20">
        <f t="shared" si="99"/>
        <v>0</v>
      </c>
      <c r="J322" s="9">
        <v>4</v>
      </c>
      <c r="K322" s="10">
        <v>304774</v>
      </c>
      <c r="L322" s="10">
        <f t="shared" si="124"/>
        <v>-11935.857142857159</v>
      </c>
      <c r="M322" s="4">
        <f t="shared" si="125"/>
        <v>-3.7687040278867281E-2</v>
      </c>
      <c r="N322" s="23">
        <f t="shared" si="106"/>
        <v>3.7687040278867281E-2</v>
      </c>
      <c r="O322" s="9">
        <v>4</v>
      </c>
      <c r="P322" s="10">
        <v>393840</v>
      </c>
      <c r="Q322" s="10">
        <f t="shared" si="126"/>
        <v>13485.714285714261</v>
      </c>
      <c r="R322" s="4">
        <f t="shared" si="127"/>
        <v>3.5455665394669565E-2</v>
      </c>
      <c r="S322" s="23">
        <f t="shared" si="109"/>
        <v>3.5455665394669565E-2</v>
      </c>
      <c r="T322" s="3"/>
    </row>
    <row r="323" spans="2:22">
      <c r="B323" s="88"/>
      <c r="C323" s="43">
        <v>5</v>
      </c>
      <c r="D323" s="3">
        <v>226671</v>
      </c>
      <c r="E323" s="10">
        <f t="shared" si="122"/>
        <v>-33844.57142857142</v>
      </c>
      <c r="F323" s="38">
        <f t="shared" si="123"/>
        <v>-0.12991381376161223</v>
      </c>
      <c r="G323" s="23">
        <f t="shared" si="102"/>
        <v>0.12991381376161223</v>
      </c>
      <c r="H323" s="6">
        <f t="shared" si="103"/>
        <v>12.991381376161224</v>
      </c>
      <c r="I323" s="20">
        <f t="shared" si="99"/>
        <v>0</v>
      </c>
      <c r="J323" s="9">
        <v>5</v>
      </c>
      <c r="K323" s="10">
        <v>356290</v>
      </c>
      <c r="L323" s="10">
        <f t="shared" si="124"/>
        <v>39580.142857142841</v>
      </c>
      <c r="M323" s="4">
        <f t="shared" si="125"/>
        <v>0.12497287963882213</v>
      </c>
      <c r="N323" s="23">
        <f t="shared" si="106"/>
        <v>0.12497287963882213</v>
      </c>
      <c r="O323" s="9">
        <v>5</v>
      </c>
      <c r="P323" s="10">
        <v>390463</v>
      </c>
      <c r="Q323" s="10">
        <f t="shared" si="126"/>
        <v>10108.714285714261</v>
      </c>
      <c r="R323" s="4">
        <f t="shared" si="127"/>
        <v>2.6577101048646308E-2</v>
      </c>
      <c r="S323" s="23">
        <f t="shared" si="109"/>
        <v>2.6577101048646308E-2</v>
      </c>
      <c r="T323" s="3"/>
    </row>
    <row r="324" spans="2:22">
      <c r="B324" s="88"/>
      <c r="C324" s="43">
        <v>6</v>
      </c>
      <c r="D324" s="3">
        <v>311452</v>
      </c>
      <c r="E324" s="10">
        <f t="shared" si="122"/>
        <v>50936.42857142858</v>
      </c>
      <c r="F324" s="38">
        <f t="shared" si="123"/>
        <v>0.19552162771734516</v>
      </c>
      <c r="G324" s="23">
        <f t="shared" si="102"/>
        <v>0.19552162771734516</v>
      </c>
      <c r="H324" s="6">
        <f t="shared" si="103"/>
        <v>19.552162771734515</v>
      </c>
      <c r="I324" s="20">
        <f t="shared" si="99"/>
        <v>1</v>
      </c>
      <c r="J324" s="9">
        <v>6</v>
      </c>
      <c r="K324" s="10">
        <v>328807</v>
      </c>
      <c r="L324" s="10">
        <f t="shared" si="124"/>
        <v>12097.142857142841</v>
      </c>
      <c r="M324" s="4">
        <f t="shared" si="125"/>
        <v>3.8196294129507397E-2</v>
      </c>
      <c r="N324" s="23">
        <f t="shared" si="106"/>
        <v>3.8196294129507397E-2</v>
      </c>
      <c r="O324" s="9">
        <v>6</v>
      </c>
      <c r="P324" s="10">
        <v>409180</v>
      </c>
      <c r="Q324" s="10">
        <f t="shared" si="126"/>
        <v>28825.714285714261</v>
      </c>
      <c r="R324" s="4">
        <f t="shared" si="127"/>
        <v>7.5786484781106264E-2</v>
      </c>
      <c r="S324" s="23">
        <f t="shared" si="109"/>
        <v>7.5786484781106264E-2</v>
      </c>
      <c r="T324" s="3"/>
    </row>
    <row r="325" spans="2:22">
      <c r="B325" s="90"/>
      <c r="C325" s="44">
        <v>7</v>
      </c>
      <c r="D325" s="25">
        <v>294685</v>
      </c>
      <c r="E325" s="25">
        <f t="shared" si="122"/>
        <v>34169.42857142858</v>
      </c>
      <c r="F325" s="39">
        <f t="shared" si="123"/>
        <v>0.13116079159512817</v>
      </c>
      <c r="G325" s="27">
        <f t="shared" si="102"/>
        <v>0.13116079159512817</v>
      </c>
      <c r="H325" s="28">
        <f t="shared" si="103"/>
        <v>13.116079159512816</v>
      </c>
      <c r="I325" s="29">
        <f t="shared" si="99"/>
        <v>0</v>
      </c>
      <c r="J325" s="30">
        <v>7</v>
      </c>
      <c r="K325" s="25">
        <v>308855</v>
      </c>
      <c r="L325" s="25">
        <f t="shared" si="124"/>
        <v>-7854.8571428571595</v>
      </c>
      <c r="M325" s="26">
        <f t="shared" si="125"/>
        <v>-2.4801429338885711E-2</v>
      </c>
      <c r="N325" s="27">
        <f t="shared" si="106"/>
        <v>2.4801429338885711E-2</v>
      </c>
      <c r="O325" s="30">
        <v>7</v>
      </c>
      <c r="P325" s="25">
        <v>354256</v>
      </c>
      <c r="Q325" s="25">
        <f t="shared" si="126"/>
        <v>-26098.285714285739</v>
      </c>
      <c r="R325" s="26">
        <f t="shared" si="127"/>
        <v>-6.861572669090478E-2</v>
      </c>
      <c r="S325" s="27">
        <f t="shared" si="109"/>
        <v>6.861572669090478E-2</v>
      </c>
      <c r="T325" s="3"/>
    </row>
    <row r="326" spans="2:22" s="16" customFormat="1">
      <c r="B326" s="87" t="s">
        <v>45</v>
      </c>
      <c r="C326" s="18" t="s">
        <v>18</v>
      </c>
      <c r="D326" s="19">
        <f>SUM(D328:D333)</f>
        <v>1501738</v>
      </c>
      <c r="E326" s="37"/>
      <c r="F326" s="40"/>
      <c r="G326" s="33"/>
      <c r="H326" s="34"/>
      <c r="I326" s="35"/>
      <c r="J326" s="36" t="s">
        <v>18</v>
      </c>
      <c r="K326" s="37">
        <f>SUM(K328:K333)</f>
        <v>1891829</v>
      </c>
      <c r="L326" s="37"/>
      <c r="M326" s="41"/>
      <c r="N326" s="33"/>
      <c r="O326" s="36" t="s">
        <v>18</v>
      </c>
      <c r="P326" s="37">
        <f>SUM(P328:P333)</f>
        <v>2238603</v>
      </c>
      <c r="Q326" s="37"/>
      <c r="R326" s="41"/>
      <c r="S326" s="33"/>
      <c r="T326" s="3"/>
      <c r="U326" s="14"/>
      <c r="V326" s="14"/>
    </row>
    <row r="327" spans="2:22" s="16" customFormat="1">
      <c r="B327" s="88"/>
      <c r="C327" s="18" t="s">
        <v>19</v>
      </c>
      <c r="D327" s="19">
        <f>D326/6</f>
        <v>250289.66666666666</v>
      </c>
      <c r="E327" s="19"/>
      <c r="F327" s="12"/>
      <c r="G327" s="23"/>
      <c r="H327" s="6"/>
      <c r="I327" s="20"/>
      <c r="J327" s="21" t="s">
        <v>19</v>
      </c>
      <c r="K327" s="19">
        <f>+K326/6</f>
        <v>315304.83333333331</v>
      </c>
      <c r="L327" s="19"/>
      <c r="M327" s="17"/>
      <c r="N327" s="23"/>
      <c r="O327" s="21" t="s">
        <v>19</v>
      </c>
      <c r="P327" s="19">
        <f>+P326/6</f>
        <v>373100.5</v>
      </c>
      <c r="Q327" s="19"/>
      <c r="R327" s="17"/>
      <c r="S327" s="23"/>
      <c r="T327" s="3"/>
      <c r="U327" s="14"/>
      <c r="V327" s="14"/>
    </row>
    <row r="328" spans="2:22">
      <c r="B328" s="88"/>
      <c r="C328" s="43">
        <v>1</v>
      </c>
      <c r="D328" s="3">
        <v>269648</v>
      </c>
      <c r="E328" s="10">
        <f t="shared" ref="E328:E333" si="128">+D328-D$327</f>
        <v>19358.333333333343</v>
      </c>
      <c r="F328" s="38">
        <f t="shared" ref="F328:F333" si="129">+E328/D$327</f>
        <v>7.7343717745705351E-2</v>
      </c>
      <c r="G328" s="23">
        <f t="shared" si="102"/>
        <v>7.7343717745705351E-2</v>
      </c>
      <c r="H328" s="6">
        <f t="shared" si="103"/>
        <v>7.7343717745705352</v>
      </c>
      <c r="I328" s="20">
        <f t="shared" si="99"/>
        <v>0</v>
      </c>
      <c r="J328" s="9">
        <v>1</v>
      </c>
      <c r="K328" s="10">
        <v>322065</v>
      </c>
      <c r="L328" s="10">
        <f t="shared" ref="L328:L333" si="130">+K328-K$327</f>
        <v>6760.1666666666861</v>
      </c>
      <c r="M328" s="4">
        <f t="shared" ref="M328:M333" si="131">+L328/K$327</f>
        <v>2.1440098444415495E-2</v>
      </c>
      <c r="N328" s="23">
        <f t="shared" si="106"/>
        <v>2.1440098444415495E-2</v>
      </c>
      <c r="O328" s="9">
        <v>1</v>
      </c>
      <c r="P328" s="10">
        <v>327838</v>
      </c>
      <c r="Q328" s="10">
        <f t="shared" ref="Q328:Q333" si="132">+P328-P$327</f>
        <v>-45262.5</v>
      </c>
      <c r="R328" s="4">
        <f t="shared" ref="R328:R333" si="133">+Q328/P$327</f>
        <v>-0.12131449837242245</v>
      </c>
      <c r="S328" s="23">
        <f t="shared" si="109"/>
        <v>0.12131449837242245</v>
      </c>
      <c r="T328" s="3"/>
    </row>
    <row r="329" spans="2:22">
      <c r="B329" s="88"/>
      <c r="C329" s="43">
        <v>2</v>
      </c>
      <c r="D329" s="3">
        <v>308275</v>
      </c>
      <c r="E329" s="10">
        <f t="shared" si="128"/>
        <v>57985.333333333343</v>
      </c>
      <c r="F329" s="38">
        <f t="shared" si="129"/>
        <v>0.23167290166460466</v>
      </c>
      <c r="G329" s="23">
        <f t="shared" si="102"/>
        <v>0.23167290166460466</v>
      </c>
      <c r="H329" s="6">
        <f t="shared" si="103"/>
        <v>23.167290166460468</v>
      </c>
      <c r="I329" s="20">
        <f t="shared" ref="I329:I388" si="134">IF(H329&gt;15,1,0)</f>
        <v>1</v>
      </c>
      <c r="J329" s="9">
        <v>2</v>
      </c>
      <c r="K329" s="10">
        <v>322323</v>
      </c>
      <c r="L329" s="10">
        <f t="shared" si="130"/>
        <v>7018.1666666666861</v>
      </c>
      <c r="M329" s="4">
        <f t="shared" si="131"/>
        <v>2.2258354217003819E-2</v>
      </c>
      <c r="N329" s="23">
        <f t="shared" si="106"/>
        <v>2.2258354217003819E-2</v>
      </c>
      <c r="O329" s="9">
        <v>2</v>
      </c>
      <c r="P329" s="10">
        <v>428088</v>
      </c>
      <c r="Q329" s="10">
        <f t="shared" si="132"/>
        <v>54987.5</v>
      </c>
      <c r="R329" s="4">
        <f t="shared" si="133"/>
        <v>0.14737986145823981</v>
      </c>
      <c r="S329" s="23">
        <f t="shared" si="109"/>
        <v>0.14737986145823981</v>
      </c>
      <c r="T329" s="3"/>
    </row>
    <row r="330" spans="2:22">
      <c r="B330" s="88"/>
      <c r="C330" s="43">
        <v>3</v>
      </c>
      <c r="D330" s="3">
        <v>284238</v>
      </c>
      <c r="E330" s="10">
        <f t="shared" si="128"/>
        <v>33948.333333333343</v>
      </c>
      <c r="F330" s="38">
        <f t="shared" si="129"/>
        <v>0.13563617621715643</v>
      </c>
      <c r="G330" s="23">
        <f t="shared" si="102"/>
        <v>0.13563617621715643</v>
      </c>
      <c r="H330" s="6">
        <f t="shared" si="103"/>
        <v>13.563617621715643</v>
      </c>
      <c r="I330" s="20">
        <f t="shared" si="134"/>
        <v>0</v>
      </c>
      <c r="J330" s="9">
        <v>3</v>
      </c>
      <c r="K330" s="10">
        <v>314855</v>
      </c>
      <c r="L330" s="10">
        <f t="shared" si="130"/>
        <v>-449.83333333331393</v>
      </c>
      <c r="M330" s="4">
        <f t="shared" si="131"/>
        <v>-1.4266617120257082E-3</v>
      </c>
      <c r="N330" s="23">
        <f t="shared" si="106"/>
        <v>1.4266617120257082E-3</v>
      </c>
      <c r="O330" s="9">
        <v>3</v>
      </c>
      <c r="P330" s="10">
        <v>387836</v>
      </c>
      <c r="Q330" s="10">
        <f t="shared" si="132"/>
        <v>14735.5</v>
      </c>
      <c r="R330" s="4">
        <f t="shared" si="133"/>
        <v>3.9494720591368812E-2</v>
      </c>
      <c r="S330" s="23">
        <f t="shared" si="109"/>
        <v>3.9494720591368812E-2</v>
      </c>
      <c r="T330" s="3"/>
    </row>
    <row r="331" spans="2:22">
      <c r="B331" s="88"/>
      <c r="C331" s="43">
        <v>4</v>
      </c>
      <c r="D331" s="3">
        <v>218200</v>
      </c>
      <c r="E331" s="10">
        <f t="shared" si="128"/>
        <v>-32089.666666666657</v>
      </c>
      <c r="F331" s="38">
        <f t="shared" si="129"/>
        <v>-0.12821011388138273</v>
      </c>
      <c r="G331" s="23">
        <f t="shared" si="102"/>
        <v>0.12821011388138273</v>
      </c>
      <c r="H331" s="6">
        <f t="shared" si="103"/>
        <v>12.821011388138274</v>
      </c>
      <c r="I331" s="20">
        <f t="shared" si="134"/>
        <v>0</v>
      </c>
      <c r="J331" s="9">
        <v>4</v>
      </c>
      <c r="K331" s="10">
        <v>307516</v>
      </c>
      <c r="L331" s="10">
        <f t="shared" si="130"/>
        <v>-7788.8333333333139</v>
      </c>
      <c r="M331" s="4">
        <f t="shared" si="131"/>
        <v>-2.4702549754761074E-2</v>
      </c>
      <c r="N331" s="23">
        <f t="shared" si="106"/>
        <v>2.4702549754761074E-2</v>
      </c>
      <c r="O331" s="9">
        <v>4</v>
      </c>
      <c r="P331" s="10">
        <v>387373</v>
      </c>
      <c r="Q331" s="10">
        <f t="shared" si="132"/>
        <v>14272.5</v>
      </c>
      <c r="R331" s="4">
        <f t="shared" si="133"/>
        <v>3.825376808661473E-2</v>
      </c>
      <c r="S331" s="23">
        <f t="shared" si="109"/>
        <v>3.825376808661473E-2</v>
      </c>
      <c r="T331" s="3"/>
    </row>
    <row r="332" spans="2:22">
      <c r="B332" s="88"/>
      <c r="C332" s="43">
        <v>5</v>
      </c>
      <c r="D332" s="3">
        <v>202009</v>
      </c>
      <c r="E332" s="10">
        <f t="shared" si="128"/>
        <v>-48280.666666666657</v>
      </c>
      <c r="F332" s="38">
        <f t="shared" si="129"/>
        <v>-0.19289916083897454</v>
      </c>
      <c r="G332" s="23">
        <f t="shared" si="102"/>
        <v>0.19289916083897454</v>
      </c>
      <c r="H332" s="6">
        <f t="shared" si="103"/>
        <v>19.289916083897456</v>
      </c>
      <c r="I332" s="20">
        <f t="shared" si="134"/>
        <v>1</v>
      </c>
      <c r="J332" s="9">
        <v>5</v>
      </c>
      <c r="K332" s="10">
        <v>298792</v>
      </c>
      <c r="L332" s="10">
        <f t="shared" si="130"/>
        <v>-16512.833333333314</v>
      </c>
      <c r="M332" s="4">
        <f t="shared" si="131"/>
        <v>-5.2371012390654698E-2</v>
      </c>
      <c r="N332" s="23">
        <f t="shared" si="106"/>
        <v>5.2371012390654698E-2</v>
      </c>
      <c r="O332" s="9">
        <v>5</v>
      </c>
      <c r="P332" s="10">
        <v>386510</v>
      </c>
      <c r="Q332" s="10">
        <f t="shared" si="132"/>
        <v>13409.5</v>
      </c>
      <c r="R332" s="4">
        <f t="shared" si="133"/>
        <v>3.5940718385528835E-2</v>
      </c>
      <c r="S332" s="23">
        <f t="shared" si="109"/>
        <v>3.5940718385528835E-2</v>
      </c>
      <c r="T332" s="3"/>
    </row>
    <row r="333" spans="2:22">
      <c r="B333" s="90"/>
      <c r="C333" s="44">
        <v>6</v>
      </c>
      <c r="D333" s="25">
        <v>219368</v>
      </c>
      <c r="E333" s="25">
        <f t="shared" si="128"/>
        <v>-30921.666666666657</v>
      </c>
      <c r="F333" s="39">
        <f t="shared" si="129"/>
        <v>-0.12354352090710893</v>
      </c>
      <c r="G333" s="27">
        <f t="shared" ref="G333:G388" si="135">ABS(F333)</f>
        <v>0.12354352090710893</v>
      </c>
      <c r="H333" s="28">
        <f t="shared" ref="H333:H388" si="136">G333*100</f>
        <v>12.354352090710893</v>
      </c>
      <c r="I333" s="29">
        <f t="shared" si="134"/>
        <v>0</v>
      </c>
      <c r="J333" s="30">
        <v>6</v>
      </c>
      <c r="K333" s="25">
        <v>326278</v>
      </c>
      <c r="L333" s="25">
        <f t="shared" si="130"/>
        <v>10973.166666666686</v>
      </c>
      <c r="M333" s="26">
        <f t="shared" si="131"/>
        <v>3.4801771196022534E-2</v>
      </c>
      <c r="N333" s="27">
        <f t="shared" ref="N333:N387" si="137">ABS(M333)</f>
        <v>3.4801771196022534E-2</v>
      </c>
      <c r="O333" s="30">
        <v>6</v>
      </c>
      <c r="P333" s="25">
        <v>320958</v>
      </c>
      <c r="Q333" s="25">
        <f t="shared" si="132"/>
        <v>-52142.5</v>
      </c>
      <c r="R333" s="26">
        <f t="shared" si="133"/>
        <v>-0.13975457014932974</v>
      </c>
      <c r="S333" s="27">
        <f t="shared" ref="S333:S387" si="138">ABS(R333)</f>
        <v>0.13975457014932974</v>
      </c>
      <c r="T333" s="3"/>
    </row>
    <row r="334" spans="2:22" s="16" customFormat="1">
      <c r="B334" s="87" t="s">
        <v>46</v>
      </c>
      <c r="C334" s="18" t="s">
        <v>18</v>
      </c>
      <c r="D334" s="19">
        <f>SUM(D336:D343)</f>
        <v>2249583</v>
      </c>
      <c r="E334" s="37"/>
      <c r="F334" s="40"/>
      <c r="G334" s="33"/>
      <c r="H334" s="34"/>
      <c r="I334" s="35"/>
      <c r="J334" s="36" t="s">
        <v>18</v>
      </c>
      <c r="K334" s="37">
        <f>SUM(K336:K343)</f>
        <v>2753222</v>
      </c>
      <c r="L334" s="37"/>
      <c r="M334" s="41"/>
      <c r="N334" s="33"/>
      <c r="O334" s="36" t="s">
        <v>18</v>
      </c>
      <c r="P334" s="37">
        <f>SUM(P336:P344)</f>
        <v>3268554</v>
      </c>
      <c r="Q334" s="37"/>
      <c r="R334" s="41"/>
      <c r="S334" s="33"/>
      <c r="T334" s="3"/>
      <c r="U334" s="14"/>
      <c r="V334" s="14"/>
    </row>
    <row r="335" spans="2:22" s="16" customFormat="1">
      <c r="B335" s="88"/>
      <c r="C335" s="18" t="s">
        <v>19</v>
      </c>
      <c r="D335" s="19">
        <f>+D334/8</f>
        <v>281197.875</v>
      </c>
      <c r="E335" s="19"/>
      <c r="F335" s="12"/>
      <c r="G335" s="23"/>
      <c r="H335" s="6"/>
      <c r="I335" s="20"/>
      <c r="J335" s="21" t="s">
        <v>19</v>
      </c>
      <c r="K335" s="19">
        <f>+K334/8</f>
        <v>344152.75</v>
      </c>
      <c r="L335" s="19"/>
      <c r="M335" s="17"/>
      <c r="N335" s="23"/>
      <c r="O335" s="21" t="s">
        <v>19</v>
      </c>
      <c r="P335" s="19">
        <f>+P334/9</f>
        <v>363172.66666666669</v>
      </c>
      <c r="Q335" s="19"/>
      <c r="R335" s="17"/>
      <c r="S335" s="23"/>
      <c r="T335" s="3"/>
      <c r="U335" s="14"/>
      <c r="V335" s="14"/>
    </row>
    <row r="336" spans="2:22">
      <c r="B336" s="88"/>
      <c r="C336" s="43">
        <v>1</v>
      </c>
      <c r="D336" s="3">
        <v>284290</v>
      </c>
      <c r="E336" s="10">
        <f t="shared" ref="E336:E343" si="139">+D336-D$335</f>
        <v>3092.125</v>
      </c>
      <c r="F336" s="38">
        <f t="shared" ref="F336:F343" si="140">+E336/D$335</f>
        <v>1.0996260195778507E-2</v>
      </c>
      <c r="G336" s="23">
        <f t="shared" si="135"/>
        <v>1.0996260195778507E-2</v>
      </c>
      <c r="H336" s="6">
        <f t="shared" si="136"/>
        <v>1.0996260195778507</v>
      </c>
      <c r="I336" s="20">
        <f t="shared" si="134"/>
        <v>0</v>
      </c>
      <c r="J336" s="9">
        <v>1</v>
      </c>
      <c r="K336" s="10">
        <v>364560</v>
      </c>
      <c r="L336" s="10">
        <f t="shared" ref="L336:L343" si="141">+K336-K$335</f>
        <v>20407.25</v>
      </c>
      <c r="M336" s="4">
        <f t="shared" ref="M336:M343" si="142">+L336/K$335</f>
        <v>5.9297070850080381E-2</v>
      </c>
      <c r="N336" s="23">
        <f t="shared" si="137"/>
        <v>5.9297070850080381E-2</v>
      </c>
      <c r="O336" s="9">
        <v>1</v>
      </c>
      <c r="P336" s="10">
        <v>368347</v>
      </c>
      <c r="Q336" s="10">
        <f t="shared" ref="Q336:Q344" si="143">+P336-P$335</f>
        <v>5174.3333333333139</v>
      </c>
      <c r="R336" s="4">
        <f t="shared" ref="R336:R344" si="144">+Q336/P$335</f>
        <v>1.4247584711771573E-2</v>
      </c>
      <c r="S336" s="23">
        <f t="shared" si="138"/>
        <v>1.4247584711771573E-2</v>
      </c>
      <c r="T336" s="3"/>
    </row>
    <row r="337" spans="2:22">
      <c r="B337" s="88"/>
      <c r="C337" s="43">
        <v>2</v>
      </c>
      <c r="D337" s="3">
        <v>282668</v>
      </c>
      <c r="E337" s="10">
        <f t="shared" si="139"/>
        <v>1470.125</v>
      </c>
      <c r="F337" s="38">
        <f t="shared" si="140"/>
        <v>5.2280800486134539E-3</v>
      </c>
      <c r="G337" s="23">
        <f t="shared" si="135"/>
        <v>5.2280800486134539E-3</v>
      </c>
      <c r="H337" s="6">
        <f t="shared" si="136"/>
        <v>0.52280800486134538</v>
      </c>
      <c r="I337" s="20">
        <f t="shared" si="134"/>
        <v>0</v>
      </c>
      <c r="J337" s="9">
        <v>2</v>
      </c>
      <c r="K337" s="10">
        <v>363392</v>
      </c>
      <c r="L337" s="10">
        <f t="shared" si="141"/>
        <v>19239.25</v>
      </c>
      <c r="M337" s="4">
        <f t="shared" si="142"/>
        <v>5.5903229016766538E-2</v>
      </c>
      <c r="N337" s="23">
        <f t="shared" si="137"/>
        <v>5.5903229016766538E-2</v>
      </c>
      <c r="O337" s="9">
        <v>2</v>
      </c>
      <c r="P337" s="10">
        <v>354043</v>
      </c>
      <c r="Q337" s="10">
        <f t="shared" si="143"/>
        <v>-9129.6666666666861</v>
      </c>
      <c r="R337" s="4">
        <f t="shared" si="144"/>
        <v>-2.5138639288199052E-2</v>
      </c>
      <c r="S337" s="23">
        <f t="shared" si="138"/>
        <v>2.5138639288199052E-2</v>
      </c>
      <c r="T337" s="3"/>
    </row>
    <row r="338" spans="2:22">
      <c r="B338" s="88"/>
      <c r="C338" s="43">
        <v>3</v>
      </c>
      <c r="D338" s="3">
        <v>282301</v>
      </c>
      <c r="E338" s="10">
        <f t="shared" si="139"/>
        <v>1103.125</v>
      </c>
      <c r="F338" s="38">
        <f t="shared" si="140"/>
        <v>3.9229492754879461E-3</v>
      </c>
      <c r="G338" s="23">
        <f t="shared" si="135"/>
        <v>3.9229492754879461E-3</v>
      </c>
      <c r="H338" s="6">
        <f t="shared" si="136"/>
        <v>0.39229492754879458</v>
      </c>
      <c r="I338" s="20">
        <f t="shared" si="134"/>
        <v>0</v>
      </c>
      <c r="J338" s="9">
        <v>3</v>
      </c>
      <c r="K338" s="10">
        <v>366156</v>
      </c>
      <c r="L338" s="10">
        <f t="shared" si="141"/>
        <v>22003.25</v>
      </c>
      <c r="M338" s="4">
        <f t="shared" si="142"/>
        <v>6.3934546505875656E-2</v>
      </c>
      <c r="N338" s="23">
        <f t="shared" si="137"/>
        <v>6.3934546505875656E-2</v>
      </c>
      <c r="O338" s="9">
        <v>3</v>
      </c>
      <c r="P338" s="10">
        <v>369903</v>
      </c>
      <c r="Q338" s="10">
        <f t="shared" si="143"/>
        <v>6730.3333333333139</v>
      </c>
      <c r="R338" s="4">
        <f t="shared" si="144"/>
        <v>1.8532048116690077E-2</v>
      </c>
      <c r="S338" s="23">
        <f t="shared" si="138"/>
        <v>1.8532048116690077E-2</v>
      </c>
      <c r="T338" s="3"/>
    </row>
    <row r="339" spans="2:22">
      <c r="B339" s="88"/>
      <c r="C339" s="43">
        <v>4</v>
      </c>
      <c r="D339" s="3">
        <v>303293</v>
      </c>
      <c r="E339" s="10">
        <f t="shared" si="139"/>
        <v>22095.125</v>
      </c>
      <c r="F339" s="38">
        <f t="shared" si="140"/>
        <v>7.8575007012410741E-2</v>
      </c>
      <c r="G339" s="23">
        <f t="shared" si="135"/>
        <v>7.8575007012410741E-2</v>
      </c>
      <c r="H339" s="6">
        <f t="shared" si="136"/>
        <v>7.857500701241074</v>
      </c>
      <c r="I339" s="20">
        <f t="shared" si="134"/>
        <v>0</v>
      </c>
      <c r="J339" s="9">
        <v>4</v>
      </c>
      <c r="K339" s="10">
        <v>358369</v>
      </c>
      <c r="L339" s="10">
        <f t="shared" si="141"/>
        <v>14216.25</v>
      </c>
      <c r="M339" s="4">
        <f t="shared" si="142"/>
        <v>4.1307965721616345E-2</v>
      </c>
      <c r="N339" s="23">
        <f t="shared" si="137"/>
        <v>4.1307965721616345E-2</v>
      </c>
      <c r="O339" s="9">
        <v>4</v>
      </c>
      <c r="P339" s="10">
        <v>352694</v>
      </c>
      <c r="Q339" s="10">
        <f t="shared" si="143"/>
        <v>-10478.666666666686</v>
      </c>
      <c r="R339" s="4">
        <f t="shared" si="144"/>
        <v>-2.8853125877681744E-2</v>
      </c>
      <c r="S339" s="23">
        <f t="shared" si="138"/>
        <v>2.8853125877681744E-2</v>
      </c>
      <c r="T339" s="3"/>
    </row>
    <row r="340" spans="2:22">
      <c r="B340" s="88"/>
      <c r="C340" s="43">
        <v>5</v>
      </c>
      <c r="D340" s="3">
        <v>291103</v>
      </c>
      <c r="E340" s="10">
        <f t="shared" si="139"/>
        <v>9905.125</v>
      </c>
      <c r="F340" s="38">
        <f t="shared" si="140"/>
        <v>3.5224750542656127E-2</v>
      </c>
      <c r="G340" s="23">
        <f t="shared" si="135"/>
        <v>3.5224750542656127E-2</v>
      </c>
      <c r="H340" s="6">
        <f t="shared" si="136"/>
        <v>3.5224750542656129</v>
      </c>
      <c r="I340" s="20">
        <f t="shared" si="134"/>
        <v>0</v>
      </c>
      <c r="J340" s="9">
        <v>5</v>
      </c>
      <c r="K340" s="10">
        <v>335987</v>
      </c>
      <c r="L340" s="10">
        <f t="shared" si="141"/>
        <v>-8165.75</v>
      </c>
      <c r="M340" s="4">
        <f t="shared" si="142"/>
        <v>-2.3727109546560356E-2</v>
      </c>
      <c r="N340" s="23">
        <f t="shared" si="137"/>
        <v>2.3727109546560356E-2</v>
      </c>
      <c r="O340" s="9">
        <v>5</v>
      </c>
      <c r="P340" s="10">
        <v>369060</v>
      </c>
      <c r="Q340" s="10">
        <f t="shared" si="143"/>
        <v>5887.3333333333139</v>
      </c>
      <c r="R340" s="4">
        <f t="shared" si="144"/>
        <v>1.6210838187161607E-2</v>
      </c>
      <c r="S340" s="23">
        <f t="shared" si="138"/>
        <v>1.6210838187161607E-2</v>
      </c>
      <c r="T340" s="3"/>
    </row>
    <row r="341" spans="2:22">
      <c r="B341" s="88"/>
      <c r="C341" s="43">
        <v>6</v>
      </c>
      <c r="D341" s="3">
        <v>264490</v>
      </c>
      <c r="E341" s="10">
        <f t="shared" si="139"/>
        <v>-16707.875</v>
      </c>
      <c r="F341" s="38">
        <f t="shared" si="140"/>
        <v>-5.9416789689466891E-2</v>
      </c>
      <c r="G341" s="23">
        <f t="shared" si="135"/>
        <v>5.9416789689466891E-2</v>
      </c>
      <c r="H341" s="6">
        <f t="shared" si="136"/>
        <v>5.9416789689466887</v>
      </c>
      <c r="I341" s="20">
        <f t="shared" si="134"/>
        <v>0</v>
      </c>
      <c r="J341" s="9">
        <v>6</v>
      </c>
      <c r="K341" s="10">
        <v>331330</v>
      </c>
      <c r="L341" s="10">
        <f t="shared" si="141"/>
        <v>-12822.75</v>
      </c>
      <c r="M341" s="4">
        <f t="shared" si="142"/>
        <v>-3.725889158229885E-2</v>
      </c>
      <c r="N341" s="23">
        <f t="shared" si="137"/>
        <v>3.725889158229885E-2</v>
      </c>
      <c r="O341" s="9">
        <v>6</v>
      </c>
      <c r="P341" s="10">
        <v>384027</v>
      </c>
      <c r="Q341" s="10">
        <f t="shared" si="143"/>
        <v>20854.333333333314</v>
      </c>
      <c r="R341" s="4">
        <f t="shared" si="144"/>
        <v>5.7422640103238255E-2</v>
      </c>
      <c r="S341" s="23">
        <f t="shared" si="138"/>
        <v>5.7422640103238255E-2</v>
      </c>
      <c r="T341" s="3"/>
    </row>
    <row r="342" spans="2:22">
      <c r="B342" s="88"/>
      <c r="C342" s="43">
        <v>7</v>
      </c>
      <c r="D342" s="3">
        <v>268753</v>
      </c>
      <c r="E342" s="10">
        <f t="shared" si="139"/>
        <v>-12444.875</v>
      </c>
      <c r="F342" s="38">
        <f t="shared" si="140"/>
        <v>-4.4256646676295121E-2</v>
      </c>
      <c r="G342" s="23">
        <f t="shared" si="135"/>
        <v>4.4256646676295121E-2</v>
      </c>
      <c r="H342" s="6">
        <f t="shared" si="136"/>
        <v>4.4256646676295119</v>
      </c>
      <c r="I342" s="20">
        <f t="shared" si="134"/>
        <v>0</v>
      </c>
      <c r="J342" s="9">
        <v>7</v>
      </c>
      <c r="K342" s="10">
        <v>317333</v>
      </c>
      <c r="L342" s="10">
        <f t="shared" si="141"/>
        <v>-26819.75</v>
      </c>
      <c r="M342" s="4">
        <f t="shared" si="142"/>
        <v>-7.7929785538543572E-2</v>
      </c>
      <c r="N342" s="23">
        <f t="shared" si="137"/>
        <v>7.7929785538543572E-2</v>
      </c>
      <c r="O342" s="9">
        <v>7</v>
      </c>
      <c r="P342" s="10">
        <v>337576</v>
      </c>
      <c r="Q342" s="10">
        <f t="shared" si="143"/>
        <v>-25596.666666666686</v>
      </c>
      <c r="R342" s="4">
        <f t="shared" si="144"/>
        <v>-7.0480707982796112E-2</v>
      </c>
      <c r="S342" s="23">
        <f t="shared" si="138"/>
        <v>7.0480707982796112E-2</v>
      </c>
      <c r="T342" s="3"/>
    </row>
    <row r="343" spans="2:22">
      <c r="B343" s="88"/>
      <c r="C343" s="43">
        <v>8</v>
      </c>
      <c r="D343" s="3">
        <v>272685</v>
      </c>
      <c r="E343" s="10">
        <f t="shared" si="139"/>
        <v>-8512.875</v>
      </c>
      <c r="F343" s="38">
        <f t="shared" si="140"/>
        <v>-3.0273610709184769E-2</v>
      </c>
      <c r="G343" s="23">
        <f t="shared" si="135"/>
        <v>3.0273610709184769E-2</v>
      </c>
      <c r="H343" s="6">
        <f t="shared" si="136"/>
        <v>3.0273610709184768</v>
      </c>
      <c r="I343" s="20">
        <f t="shared" si="134"/>
        <v>0</v>
      </c>
      <c r="J343" s="9">
        <v>8</v>
      </c>
      <c r="K343" s="10">
        <v>316095</v>
      </c>
      <c r="L343" s="10">
        <f t="shared" si="141"/>
        <v>-28057.75</v>
      </c>
      <c r="M343" s="4">
        <f t="shared" si="142"/>
        <v>-8.1527025426936156E-2</v>
      </c>
      <c r="N343" s="23">
        <f t="shared" si="137"/>
        <v>8.1527025426936156E-2</v>
      </c>
      <c r="O343" s="9">
        <v>8</v>
      </c>
      <c r="P343" s="10">
        <v>338210</v>
      </c>
      <c r="Q343" s="10">
        <f t="shared" si="143"/>
        <v>-24962.666666666686</v>
      </c>
      <c r="R343" s="4">
        <f t="shared" si="144"/>
        <v>-6.8734981891074812E-2</v>
      </c>
      <c r="S343" s="23">
        <f t="shared" si="138"/>
        <v>6.8734981891074812E-2</v>
      </c>
      <c r="T343" s="3"/>
    </row>
    <row r="344" spans="2:22">
      <c r="B344" s="90"/>
      <c r="C344" s="44"/>
      <c r="D344" s="25"/>
      <c r="E344" s="25"/>
      <c r="F344" s="39"/>
      <c r="G344" s="27"/>
      <c r="H344" s="28"/>
      <c r="I344" s="29"/>
      <c r="J344" s="30"/>
      <c r="K344" s="25"/>
      <c r="L344" s="25"/>
      <c r="M344" s="26"/>
      <c r="N344" s="27"/>
      <c r="O344" s="30">
        <v>9</v>
      </c>
      <c r="P344" s="25">
        <v>394694</v>
      </c>
      <c r="Q344" s="25">
        <f t="shared" si="143"/>
        <v>31521.333333333314</v>
      </c>
      <c r="R344" s="26">
        <f t="shared" si="144"/>
        <v>8.6794343920889735E-2</v>
      </c>
      <c r="S344" s="27">
        <f t="shared" si="138"/>
        <v>8.6794343920889735E-2</v>
      </c>
      <c r="T344" s="3"/>
    </row>
    <row r="345" spans="2:22" s="16" customFormat="1">
      <c r="B345" s="87" t="s">
        <v>47</v>
      </c>
      <c r="C345" s="18" t="s">
        <v>18</v>
      </c>
      <c r="D345" s="19">
        <f>SUM(D347:D349)</f>
        <v>761260</v>
      </c>
      <c r="E345" s="37"/>
      <c r="F345" s="40"/>
      <c r="G345" s="33"/>
      <c r="H345" s="34"/>
      <c r="I345" s="35"/>
      <c r="J345" s="36" t="s">
        <v>18</v>
      </c>
      <c r="K345" s="37">
        <f>SUM(K347:K349)</f>
        <v>962646</v>
      </c>
      <c r="L345" s="37"/>
      <c r="M345" s="41"/>
      <c r="N345" s="33"/>
      <c r="O345" s="36" t="s">
        <v>18</v>
      </c>
      <c r="P345" s="37">
        <f>SUM(P347:P349)</f>
        <v>1169936</v>
      </c>
      <c r="Q345" s="37"/>
      <c r="R345" s="41"/>
      <c r="S345" s="33"/>
      <c r="T345" s="3"/>
      <c r="U345" s="14"/>
      <c r="V345" s="14"/>
    </row>
    <row r="346" spans="2:22" s="16" customFormat="1">
      <c r="B346" s="88"/>
      <c r="C346" s="18" t="s">
        <v>19</v>
      </c>
      <c r="D346" s="19">
        <f>+D345/3</f>
        <v>253753.33333333334</v>
      </c>
      <c r="E346" s="19"/>
      <c r="F346" s="12"/>
      <c r="G346" s="23"/>
      <c r="H346" s="6"/>
      <c r="I346" s="20"/>
      <c r="J346" s="21" t="s">
        <v>19</v>
      </c>
      <c r="K346" s="19">
        <f>+K345/3</f>
        <v>320882</v>
      </c>
      <c r="L346" s="19"/>
      <c r="M346" s="17"/>
      <c r="N346" s="23"/>
      <c r="O346" s="21" t="s">
        <v>19</v>
      </c>
      <c r="P346" s="19">
        <f>+P345/3</f>
        <v>389978.66666666669</v>
      </c>
      <c r="Q346" s="19"/>
      <c r="R346" s="17"/>
      <c r="S346" s="23"/>
      <c r="T346" s="3"/>
      <c r="U346" s="14"/>
      <c r="V346" s="14"/>
    </row>
    <row r="347" spans="2:22">
      <c r="B347" s="88"/>
      <c r="C347" s="43">
        <v>1</v>
      </c>
      <c r="D347" s="10">
        <v>251305</v>
      </c>
      <c r="E347" s="10">
        <f>+D347-D$346</f>
        <v>-2448.333333333343</v>
      </c>
      <c r="F347" s="38">
        <f>+E347/D$346</f>
        <v>-9.6484775241048107E-3</v>
      </c>
      <c r="G347" s="23">
        <f t="shared" si="135"/>
        <v>9.6484775241048107E-3</v>
      </c>
      <c r="H347" s="6">
        <f t="shared" si="136"/>
        <v>0.96484775241048104</v>
      </c>
      <c r="I347" s="20">
        <f t="shared" si="134"/>
        <v>0</v>
      </c>
      <c r="J347" s="9">
        <v>1</v>
      </c>
      <c r="K347" s="10">
        <v>327955</v>
      </c>
      <c r="L347" s="10">
        <f>+K347-K$346</f>
        <v>7073</v>
      </c>
      <c r="M347" s="4">
        <f>+L347/K$346</f>
        <v>2.2042370715714812E-2</v>
      </c>
      <c r="N347" s="23">
        <f t="shared" si="137"/>
        <v>2.2042370715714812E-2</v>
      </c>
      <c r="O347" s="9">
        <v>1</v>
      </c>
      <c r="P347" s="10">
        <v>389726</v>
      </c>
      <c r="Q347" s="10">
        <f>+P347-P$346</f>
        <v>-252.66666666668607</v>
      </c>
      <c r="R347" s="4">
        <f>+Q347/P$346</f>
        <v>-6.4789868847531674E-4</v>
      </c>
      <c r="S347" s="23">
        <f t="shared" si="138"/>
        <v>6.4789868847531674E-4</v>
      </c>
      <c r="T347" s="3"/>
    </row>
    <row r="348" spans="2:22">
      <c r="B348" s="88"/>
      <c r="C348" s="43">
        <v>2</v>
      </c>
      <c r="D348" s="10">
        <v>243244</v>
      </c>
      <c r="E348" s="10">
        <f>+D348-D$346</f>
        <v>-10509.333333333343</v>
      </c>
      <c r="F348" s="38">
        <f>+E348/D$346</f>
        <v>-4.1415547907416687E-2</v>
      </c>
      <c r="G348" s="23">
        <f t="shared" si="135"/>
        <v>4.1415547907416687E-2</v>
      </c>
      <c r="H348" s="6">
        <f t="shared" si="136"/>
        <v>4.1415547907416688</v>
      </c>
      <c r="I348" s="20">
        <f t="shared" si="134"/>
        <v>0</v>
      </c>
      <c r="J348" s="9">
        <v>2</v>
      </c>
      <c r="K348" s="10">
        <v>315348</v>
      </c>
      <c r="L348" s="10">
        <f>+K348-K$346</f>
        <v>-5534</v>
      </c>
      <c r="M348" s="4">
        <f>+L348/K$346</f>
        <v>-1.7246215119576667E-2</v>
      </c>
      <c r="N348" s="23">
        <f t="shared" si="137"/>
        <v>1.7246215119576667E-2</v>
      </c>
      <c r="O348" s="9">
        <v>2</v>
      </c>
      <c r="P348" s="10">
        <v>391717</v>
      </c>
      <c r="Q348" s="10">
        <f>+P348-P$346</f>
        <v>1738.3333333333139</v>
      </c>
      <c r="R348" s="4">
        <f>+Q348/P$346</f>
        <v>4.4575087868053819E-3</v>
      </c>
      <c r="S348" s="23">
        <f t="shared" si="138"/>
        <v>4.4575087868053819E-3</v>
      </c>
      <c r="T348" s="3"/>
    </row>
    <row r="349" spans="2:22">
      <c r="B349" s="90"/>
      <c r="C349" s="44">
        <v>3</v>
      </c>
      <c r="D349" s="25">
        <v>266711</v>
      </c>
      <c r="E349" s="25">
        <f>+D349-D$346</f>
        <v>12957.666666666657</v>
      </c>
      <c r="F349" s="39">
        <f>+E349/D$346</f>
        <v>5.1064025431521387E-2</v>
      </c>
      <c r="G349" s="27">
        <f t="shared" si="135"/>
        <v>5.1064025431521387E-2</v>
      </c>
      <c r="H349" s="28">
        <f t="shared" si="136"/>
        <v>5.1064025431521385</v>
      </c>
      <c r="I349" s="29">
        <f t="shared" si="134"/>
        <v>0</v>
      </c>
      <c r="J349" s="30">
        <v>3</v>
      </c>
      <c r="K349" s="25">
        <v>319343</v>
      </c>
      <c r="L349" s="25">
        <f>+K349-K$346</f>
        <v>-1539</v>
      </c>
      <c r="M349" s="26">
        <f>+L349/K$346</f>
        <v>-4.7961555961381439E-3</v>
      </c>
      <c r="N349" s="27">
        <f t="shared" si="137"/>
        <v>4.7961555961381439E-3</v>
      </c>
      <c r="O349" s="30">
        <v>3</v>
      </c>
      <c r="P349" s="25">
        <v>388493</v>
      </c>
      <c r="Q349" s="25">
        <f>+P349-P$346</f>
        <v>-1485.6666666666861</v>
      </c>
      <c r="R349" s="26">
        <f>+Q349/P$346</f>
        <v>-3.8096100983302148E-3</v>
      </c>
      <c r="S349" s="27">
        <f t="shared" si="138"/>
        <v>3.8096100983302148E-3</v>
      </c>
      <c r="T349" s="3"/>
    </row>
    <row r="350" spans="2:22" s="16" customFormat="1">
      <c r="B350" s="87" t="s">
        <v>48</v>
      </c>
      <c r="C350" s="18" t="s">
        <v>18</v>
      </c>
      <c r="D350" s="19">
        <f>SUM(D352:D374)</f>
        <v>6228231</v>
      </c>
      <c r="E350" s="37"/>
      <c r="F350" s="40"/>
      <c r="G350" s="33"/>
      <c r="H350" s="34"/>
      <c r="I350" s="35"/>
      <c r="J350" s="36" t="s">
        <v>18</v>
      </c>
      <c r="K350" s="37">
        <f>SUM(K352:K372)</f>
        <v>6908975</v>
      </c>
      <c r="L350" s="37"/>
      <c r="M350" s="41"/>
      <c r="N350" s="33"/>
      <c r="O350" s="36" t="s">
        <v>18</v>
      </c>
      <c r="P350" s="37">
        <f>SUM(P352:P371)</f>
        <v>7643194</v>
      </c>
      <c r="Q350" s="37"/>
      <c r="R350" s="41"/>
      <c r="S350" s="33"/>
      <c r="T350" s="3"/>
      <c r="U350" s="14"/>
      <c r="V350" s="14"/>
    </row>
    <row r="351" spans="2:22" s="16" customFormat="1">
      <c r="B351" s="88"/>
      <c r="C351" s="18" t="s">
        <v>19</v>
      </c>
      <c r="D351" s="19">
        <f>D350/23</f>
        <v>270792.65217391303</v>
      </c>
      <c r="E351" s="19"/>
      <c r="F351" s="12"/>
      <c r="G351" s="23"/>
      <c r="H351" s="6"/>
      <c r="I351" s="20"/>
      <c r="J351" s="21" t="s">
        <v>19</v>
      </c>
      <c r="K351" s="19">
        <f>+K350/21</f>
        <v>328998.80952380953</v>
      </c>
      <c r="L351" s="19"/>
      <c r="M351" s="17"/>
      <c r="N351" s="23"/>
      <c r="O351" s="21" t="s">
        <v>19</v>
      </c>
      <c r="P351" s="19">
        <f>+P350/20</f>
        <v>382159.7</v>
      </c>
      <c r="Q351" s="19"/>
      <c r="R351" s="17"/>
      <c r="S351" s="23"/>
      <c r="T351" s="3"/>
      <c r="U351" s="14"/>
      <c r="V351" s="14"/>
    </row>
    <row r="352" spans="2:22">
      <c r="B352" s="88"/>
      <c r="C352" s="43">
        <v>1</v>
      </c>
      <c r="D352" s="3">
        <v>267169</v>
      </c>
      <c r="E352" s="10">
        <f t="shared" ref="E352:E374" si="145">+D352-D$351</f>
        <v>-3623.6521739130258</v>
      </c>
      <c r="F352" s="38">
        <f t="shared" ref="F352:F374" si="146">+E352/D$351</f>
        <v>-1.3381648818099329E-2</v>
      </c>
      <c r="G352" s="23">
        <f t="shared" si="135"/>
        <v>1.3381648818099329E-2</v>
      </c>
      <c r="H352" s="6">
        <f t="shared" si="136"/>
        <v>1.338164881809933</v>
      </c>
      <c r="I352" s="20">
        <f t="shared" si="134"/>
        <v>0</v>
      </c>
      <c r="J352" s="9">
        <v>1</v>
      </c>
      <c r="K352" s="10">
        <v>304538</v>
      </c>
      <c r="L352" s="10">
        <f t="shared" ref="L352:L372" si="147">+K352-K$351</f>
        <v>-24460.809523809527</v>
      </c>
      <c r="M352" s="4">
        <f t="shared" ref="M352:M372" si="148">+L352/K$351</f>
        <v>-7.4349234148336052E-2</v>
      </c>
      <c r="N352" s="23">
        <f t="shared" si="137"/>
        <v>7.4349234148336052E-2</v>
      </c>
      <c r="O352" s="9">
        <v>1</v>
      </c>
      <c r="P352" s="10">
        <v>371077</v>
      </c>
      <c r="Q352" s="10">
        <f t="shared" ref="Q352:Q371" si="149">+P352-P$351</f>
        <v>-11082.700000000012</v>
      </c>
      <c r="R352" s="4">
        <f t="shared" ref="R352:R371" si="150">+Q352/P$351</f>
        <v>-2.9000179767777742E-2</v>
      </c>
      <c r="S352" s="23">
        <f t="shared" si="138"/>
        <v>2.9000179767777742E-2</v>
      </c>
      <c r="T352" s="3"/>
    </row>
    <row r="353" spans="2:20">
      <c r="B353" s="88"/>
      <c r="C353" s="43">
        <v>2</v>
      </c>
      <c r="D353" s="3">
        <v>243985</v>
      </c>
      <c r="E353" s="10">
        <f t="shared" si="145"/>
        <v>-26807.652173913026</v>
      </c>
      <c r="F353" s="38">
        <f t="shared" si="146"/>
        <v>-9.8996970407809151E-2</v>
      </c>
      <c r="G353" s="23">
        <f t="shared" si="135"/>
        <v>9.8996970407809151E-2</v>
      </c>
      <c r="H353" s="6">
        <f t="shared" si="136"/>
        <v>9.8996970407809144</v>
      </c>
      <c r="I353" s="20">
        <f t="shared" si="134"/>
        <v>0</v>
      </c>
      <c r="J353" s="9">
        <v>2</v>
      </c>
      <c r="K353" s="10">
        <v>323253</v>
      </c>
      <c r="L353" s="10">
        <f t="shared" si="147"/>
        <v>-5745.8095238095266</v>
      </c>
      <c r="M353" s="4">
        <f t="shared" si="148"/>
        <v>-1.7464529832572857E-2</v>
      </c>
      <c r="N353" s="23">
        <f t="shared" si="137"/>
        <v>1.7464529832572857E-2</v>
      </c>
      <c r="O353" s="9">
        <v>2</v>
      </c>
      <c r="P353" s="10">
        <v>402491</v>
      </c>
      <c r="Q353" s="10">
        <f t="shared" si="149"/>
        <v>20331.299999999988</v>
      </c>
      <c r="R353" s="4">
        <f t="shared" si="150"/>
        <v>5.3201057044999743E-2</v>
      </c>
      <c r="S353" s="23">
        <f t="shared" si="138"/>
        <v>5.3201057044999743E-2</v>
      </c>
      <c r="T353" s="3"/>
    </row>
    <row r="354" spans="2:20">
      <c r="B354" s="88"/>
      <c r="C354" s="43">
        <v>3</v>
      </c>
      <c r="D354" s="3">
        <v>239503</v>
      </c>
      <c r="E354" s="10">
        <f t="shared" si="145"/>
        <v>-31289.652173913026</v>
      </c>
      <c r="F354" s="38">
        <f t="shared" si="146"/>
        <v>-0.11554837962818008</v>
      </c>
      <c r="G354" s="23">
        <f t="shared" si="135"/>
        <v>0.11554837962818008</v>
      </c>
      <c r="H354" s="6">
        <f t="shared" si="136"/>
        <v>11.554837962818008</v>
      </c>
      <c r="I354" s="20">
        <f t="shared" si="134"/>
        <v>0</v>
      </c>
      <c r="J354" s="9">
        <v>3</v>
      </c>
      <c r="K354" s="10">
        <v>330225</v>
      </c>
      <c r="L354" s="10">
        <f t="shared" si="147"/>
        <v>1226.1904761904734</v>
      </c>
      <c r="M354" s="4">
        <f t="shared" si="148"/>
        <v>3.727036210146938E-3</v>
      </c>
      <c r="N354" s="23">
        <f t="shared" si="137"/>
        <v>3.727036210146938E-3</v>
      </c>
      <c r="O354" s="9">
        <v>3</v>
      </c>
      <c r="P354" s="10">
        <v>394493</v>
      </c>
      <c r="Q354" s="10">
        <f t="shared" si="149"/>
        <v>12333.299999999988</v>
      </c>
      <c r="R354" s="4">
        <f t="shared" si="150"/>
        <v>3.227263366597783E-2</v>
      </c>
      <c r="S354" s="23">
        <f t="shared" si="138"/>
        <v>3.227263366597783E-2</v>
      </c>
      <c r="T354" s="3"/>
    </row>
    <row r="355" spans="2:20" s="5" customFormat="1">
      <c r="B355" s="88"/>
      <c r="C355" s="43">
        <v>4</v>
      </c>
      <c r="D355" s="3">
        <v>236349</v>
      </c>
      <c r="E355" s="10">
        <f t="shared" si="145"/>
        <v>-34443.652173913026</v>
      </c>
      <c r="F355" s="38">
        <f t="shared" si="146"/>
        <v>-0.12719566759807072</v>
      </c>
      <c r="G355" s="23">
        <f t="shared" si="135"/>
        <v>0.12719566759807072</v>
      </c>
      <c r="H355" s="6">
        <f t="shared" si="136"/>
        <v>12.719566759807071</v>
      </c>
      <c r="I355" s="20">
        <f t="shared" si="134"/>
        <v>0</v>
      </c>
      <c r="J355" s="9">
        <v>4</v>
      </c>
      <c r="K355" s="10">
        <v>327414</v>
      </c>
      <c r="L355" s="10">
        <f t="shared" si="147"/>
        <v>-1584.8095238095266</v>
      </c>
      <c r="M355" s="4">
        <f t="shared" si="148"/>
        <v>-4.8170676547534272E-3</v>
      </c>
      <c r="N355" s="23">
        <f t="shared" si="137"/>
        <v>4.8170676547534272E-3</v>
      </c>
      <c r="O355" s="9">
        <v>4</v>
      </c>
      <c r="P355" s="10">
        <v>400246</v>
      </c>
      <c r="Q355" s="10">
        <f t="shared" si="149"/>
        <v>18086.299999999988</v>
      </c>
      <c r="R355" s="4">
        <f t="shared" si="150"/>
        <v>4.7326549607402318E-2</v>
      </c>
      <c r="S355" s="23">
        <f t="shared" si="138"/>
        <v>4.7326549607402318E-2</v>
      </c>
      <c r="T355" s="3"/>
    </row>
    <row r="356" spans="2:20" s="5" customFormat="1">
      <c r="B356" s="88"/>
      <c r="C356" s="43">
        <v>5</v>
      </c>
      <c r="D356" s="3">
        <v>263261</v>
      </c>
      <c r="E356" s="10">
        <f t="shared" si="145"/>
        <v>-7531.6521739130258</v>
      </c>
      <c r="F356" s="38">
        <f t="shared" si="146"/>
        <v>-2.7813355028096998E-2</v>
      </c>
      <c r="G356" s="23">
        <f t="shared" si="135"/>
        <v>2.7813355028096998E-2</v>
      </c>
      <c r="H356" s="6">
        <f t="shared" si="136"/>
        <v>2.7813355028097</v>
      </c>
      <c r="I356" s="20">
        <f t="shared" si="134"/>
        <v>0</v>
      </c>
      <c r="J356" s="9">
        <v>5</v>
      </c>
      <c r="K356" s="10">
        <v>338530</v>
      </c>
      <c r="L356" s="10">
        <f t="shared" si="147"/>
        <v>9531.1904761904734</v>
      </c>
      <c r="M356" s="4">
        <f t="shared" si="148"/>
        <v>2.8970288646289782E-2</v>
      </c>
      <c r="N356" s="23">
        <f t="shared" si="137"/>
        <v>2.8970288646289782E-2</v>
      </c>
      <c r="O356" s="9">
        <v>5</v>
      </c>
      <c r="P356" s="10">
        <v>396594</v>
      </c>
      <c r="Q356" s="10">
        <f t="shared" si="149"/>
        <v>14434.299999999988</v>
      </c>
      <c r="R356" s="4">
        <f t="shared" si="150"/>
        <v>3.7770335281297293E-2</v>
      </c>
      <c r="S356" s="23">
        <f t="shared" si="138"/>
        <v>3.7770335281297293E-2</v>
      </c>
      <c r="T356" s="3"/>
    </row>
    <row r="357" spans="2:20" s="5" customFormat="1">
      <c r="B357" s="88"/>
      <c r="C357" s="43">
        <v>6</v>
      </c>
      <c r="D357" s="3">
        <v>251637</v>
      </c>
      <c r="E357" s="10">
        <f t="shared" si="145"/>
        <v>-19155.652173913026</v>
      </c>
      <c r="F357" s="38">
        <f t="shared" si="146"/>
        <v>-7.0739187419349023E-2</v>
      </c>
      <c r="G357" s="23">
        <f t="shared" si="135"/>
        <v>7.0739187419349023E-2</v>
      </c>
      <c r="H357" s="6">
        <f t="shared" si="136"/>
        <v>7.0739187419349019</v>
      </c>
      <c r="I357" s="20">
        <f t="shared" si="134"/>
        <v>0</v>
      </c>
      <c r="J357" s="9">
        <v>6</v>
      </c>
      <c r="K357" s="10">
        <v>318190</v>
      </c>
      <c r="L357" s="10">
        <f t="shared" si="147"/>
        <v>-10808.809523809527</v>
      </c>
      <c r="M357" s="4">
        <f t="shared" si="148"/>
        <v>-3.285364326835747E-2</v>
      </c>
      <c r="N357" s="23">
        <f t="shared" si="137"/>
        <v>3.285364326835747E-2</v>
      </c>
      <c r="O357" s="9">
        <v>6</v>
      </c>
      <c r="P357" s="10">
        <v>392117</v>
      </c>
      <c r="Q357" s="10">
        <f t="shared" si="149"/>
        <v>9957.2999999999884</v>
      </c>
      <c r="R357" s="4">
        <f t="shared" si="150"/>
        <v>2.6055337598391428E-2</v>
      </c>
      <c r="S357" s="23">
        <f t="shared" si="138"/>
        <v>2.6055337598391428E-2</v>
      </c>
      <c r="T357" s="3"/>
    </row>
    <row r="358" spans="2:20" s="5" customFormat="1">
      <c r="B358" s="88"/>
      <c r="C358" s="43">
        <v>7</v>
      </c>
      <c r="D358" s="3">
        <v>275755</v>
      </c>
      <c r="E358" s="10">
        <f t="shared" si="145"/>
        <v>4962.3478260869742</v>
      </c>
      <c r="F358" s="38">
        <f t="shared" si="146"/>
        <v>1.8325267640201596E-2</v>
      </c>
      <c r="G358" s="23">
        <f t="shared" si="135"/>
        <v>1.8325267640201596E-2</v>
      </c>
      <c r="H358" s="6">
        <f t="shared" si="136"/>
        <v>1.8325267640201597</v>
      </c>
      <c r="I358" s="20">
        <f t="shared" si="134"/>
        <v>0</v>
      </c>
      <c r="J358" s="9">
        <v>7</v>
      </c>
      <c r="K358" s="10">
        <v>335003</v>
      </c>
      <c r="L358" s="10">
        <f t="shared" si="147"/>
        <v>6004.1904761904734</v>
      </c>
      <c r="M358" s="4">
        <f t="shared" si="148"/>
        <v>1.8249885113204193E-2</v>
      </c>
      <c r="N358" s="23">
        <f t="shared" si="137"/>
        <v>1.8249885113204193E-2</v>
      </c>
      <c r="O358" s="9">
        <v>7</v>
      </c>
      <c r="P358" s="10">
        <v>329568</v>
      </c>
      <c r="Q358" s="10">
        <f t="shared" si="149"/>
        <v>-52591.700000000012</v>
      </c>
      <c r="R358" s="4">
        <f t="shared" si="150"/>
        <v>-0.13761707474649998</v>
      </c>
      <c r="S358" s="23">
        <f t="shared" si="138"/>
        <v>0.13761707474649998</v>
      </c>
      <c r="T358" s="3"/>
    </row>
    <row r="359" spans="2:20" s="5" customFormat="1">
      <c r="B359" s="88"/>
      <c r="C359" s="43">
        <v>8</v>
      </c>
      <c r="D359" s="3">
        <v>233035</v>
      </c>
      <c r="E359" s="10">
        <f t="shared" si="145"/>
        <v>-37757.652173913026</v>
      </c>
      <c r="F359" s="38">
        <f t="shared" si="146"/>
        <v>-0.13943381354994694</v>
      </c>
      <c r="G359" s="23">
        <f t="shared" si="135"/>
        <v>0.13943381354994694</v>
      </c>
      <c r="H359" s="6">
        <f t="shared" si="136"/>
        <v>13.943381354994694</v>
      </c>
      <c r="I359" s="20">
        <f t="shared" si="134"/>
        <v>0</v>
      </c>
      <c r="J359" s="9">
        <v>8</v>
      </c>
      <c r="K359" s="10">
        <v>329571</v>
      </c>
      <c r="L359" s="10">
        <f t="shared" si="147"/>
        <v>572.19047619047342</v>
      </c>
      <c r="M359" s="4">
        <f t="shared" si="148"/>
        <v>1.7391870718883686E-3</v>
      </c>
      <c r="N359" s="23">
        <f t="shared" si="137"/>
        <v>1.7391870718883686E-3</v>
      </c>
      <c r="O359" s="9">
        <v>8</v>
      </c>
      <c r="P359" s="10">
        <v>402762</v>
      </c>
      <c r="Q359" s="10">
        <f t="shared" si="149"/>
        <v>20602.299999999988</v>
      </c>
      <c r="R359" s="4">
        <f t="shared" si="150"/>
        <v>5.3910184668870077E-2</v>
      </c>
      <c r="S359" s="23">
        <f t="shared" si="138"/>
        <v>5.3910184668870077E-2</v>
      </c>
      <c r="T359" s="3"/>
    </row>
    <row r="360" spans="2:20" s="5" customFormat="1">
      <c r="B360" s="88"/>
      <c r="C360" s="43">
        <v>9</v>
      </c>
      <c r="D360" s="3">
        <v>242365</v>
      </c>
      <c r="E360" s="10">
        <f t="shared" si="145"/>
        <v>-28427.652173913026</v>
      </c>
      <c r="F360" s="38">
        <f t="shared" si="146"/>
        <v>-0.10497940747541311</v>
      </c>
      <c r="G360" s="23">
        <f t="shared" si="135"/>
        <v>0.10497940747541311</v>
      </c>
      <c r="H360" s="6">
        <f t="shared" si="136"/>
        <v>10.49794074754131</v>
      </c>
      <c r="I360" s="20">
        <f t="shared" si="134"/>
        <v>0</v>
      </c>
      <c r="J360" s="9">
        <v>9</v>
      </c>
      <c r="K360" s="10">
        <v>300612</v>
      </c>
      <c r="L360" s="10">
        <f t="shared" si="147"/>
        <v>-28386.809523809527</v>
      </c>
      <c r="M360" s="4">
        <f t="shared" si="148"/>
        <v>-8.6282408027239937E-2</v>
      </c>
      <c r="N360" s="23">
        <f t="shared" si="137"/>
        <v>8.6282408027239937E-2</v>
      </c>
      <c r="O360" s="9">
        <v>9</v>
      </c>
      <c r="P360" s="10">
        <v>391449</v>
      </c>
      <c r="Q360" s="10">
        <f t="shared" si="149"/>
        <v>9289.2999999999884</v>
      </c>
      <c r="R360" s="4">
        <f t="shared" si="150"/>
        <v>2.4307377256157538E-2</v>
      </c>
      <c r="S360" s="23">
        <f t="shared" si="138"/>
        <v>2.4307377256157538E-2</v>
      </c>
      <c r="T360" s="3"/>
    </row>
    <row r="361" spans="2:20" s="5" customFormat="1">
      <c r="B361" s="88"/>
      <c r="C361" s="43">
        <v>10</v>
      </c>
      <c r="D361" s="3">
        <v>288464</v>
      </c>
      <c r="E361" s="10">
        <f t="shared" si="145"/>
        <v>17671.347826086974</v>
      </c>
      <c r="F361" s="38">
        <f t="shared" si="146"/>
        <v>6.5257855721793309E-2</v>
      </c>
      <c r="G361" s="23">
        <f t="shared" si="135"/>
        <v>6.5257855721793309E-2</v>
      </c>
      <c r="H361" s="6">
        <f t="shared" si="136"/>
        <v>6.5257855721793305</v>
      </c>
      <c r="I361" s="20">
        <f t="shared" si="134"/>
        <v>0</v>
      </c>
      <c r="J361" s="9">
        <v>10</v>
      </c>
      <c r="K361" s="10">
        <v>338583</v>
      </c>
      <c r="L361" s="10">
        <f t="shared" si="147"/>
        <v>9584.1904761904734</v>
      </c>
      <c r="M361" s="4">
        <f t="shared" si="148"/>
        <v>2.9131383454130307E-2</v>
      </c>
      <c r="N361" s="23">
        <f t="shared" si="137"/>
        <v>2.9131383454130307E-2</v>
      </c>
      <c r="O361" s="9">
        <v>10</v>
      </c>
      <c r="P361" s="10">
        <v>394230</v>
      </c>
      <c r="Q361" s="10">
        <f t="shared" si="149"/>
        <v>12070.299999999988</v>
      </c>
      <c r="R361" s="4">
        <f t="shared" si="150"/>
        <v>3.1584439698900714E-2</v>
      </c>
      <c r="S361" s="23">
        <f t="shared" si="138"/>
        <v>3.1584439698900714E-2</v>
      </c>
      <c r="T361" s="3"/>
    </row>
    <row r="362" spans="2:20" s="5" customFormat="1">
      <c r="B362" s="88"/>
      <c r="C362" s="43">
        <v>11</v>
      </c>
      <c r="D362" s="3">
        <v>236008</v>
      </c>
      <c r="E362" s="10">
        <f t="shared" si="145"/>
        <v>-34784.652173913026</v>
      </c>
      <c r="F362" s="38">
        <f t="shared" si="146"/>
        <v>-0.12845493367217747</v>
      </c>
      <c r="G362" s="23">
        <f t="shared" si="135"/>
        <v>0.12845493367217747</v>
      </c>
      <c r="H362" s="6">
        <f t="shared" si="136"/>
        <v>12.845493367217747</v>
      </c>
      <c r="I362" s="20">
        <f t="shared" si="134"/>
        <v>0</v>
      </c>
      <c r="J362" s="9">
        <v>11</v>
      </c>
      <c r="K362" s="10">
        <v>346736</v>
      </c>
      <c r="L362" s="10">
        <f t="shared" si="147"/>
        <v>17737.190476190473</v>
      </c>
      <c r="M362" s="4">
        <f t="shared" si="148"/>
        <v>5.3912628139485226E-2</v>
      </c>
      <c r="N362" s="23">
        <f t="shared" si="137"/>
        <v>5.3912628139485226E-2</v>
      </c>
      <c r="O362" s="9">
        <v>11</v>
      </c>
      <c r="P362" s="10">
        <v>349108</v>
      </c>
      <c r="Q362" s="10">
        <f t="shared" si="149"/>
        <v>-33051.700000000012</v>
      </c>
      <c r="R362" s="4">
        <f t="shared" si="150"/>
        <v>-8.6486618029059603E-2</v>
      </c>
      <c r="S362" s="23">
        <f t="shared" si="138"/>
        <v>8.6486618029059603E-2</v>
      </c>
      <c r="T362" s="3"/>
    </row>
    <row r="363" spans="2:20" s="5" customFormat="1">
      <c r="B363" s="88"/>
      <c r="C363" s="43">
        <v>12</v>
      </c>
      <c r="D363" s="3">
        <v>328607</v>
      </c>
      <c r="E363" s="10">
        <f t="shared" si="145"/>
        <v>57814.347826086974</v>
      </c>
      <c r="F363" s="38">
        <f t="shared" si="146"/>
        <v>0.21350043053958667</v>
      </c>
      <c r="G363" s="23">
        <f t="shared" si="135"/>
        <v>0.21350043053958667</v>
      </c>
      <c r="H363" s="6">
        <f t="shared" si="136"/>
        <v>21.350043053958668</v>
      </c>
      <c r="I363" s="20">
        <f t="shared" si="134"/>
        <v>1</v>
      </c>
      <c r="J363" s="9">
        <v>12</v>
      </c>
      <c r="K363" s="10">
        <v>321881</v>
      </c>
      <c r="L363" s="10">
        <f t="shared" si="147"/>
        <v>-7117.8095238095266</v>
      </c>
      <c r="M363" s="4">
        <f t="shared" si="148"/>
        <v>-2.1634757688369123E-2</v>
      </c>
      <c r="N363" s="23">
        <f t="shared" si="137"/>
        <v>2.1634757688369123E-2</v>
      </c>
      <c r="O363" s="9">
        <v>12</v>
      </c>
      <c r="P363" s="10">
        <v>365428</v>
      </c>
      <c r="Q363" s="10">
        <f t="shared" si="149"/>
        <v>-16731.700000000012</v>
      </c>
      <c r="R363" s="4">
        <f t="shared" si="150"/>
        <v>-4.3781958170890367E-2</v>
      </c>
      <c r="S363" s="23">
        <f t="shared" si="138"/>
        <v>4.3781958170890367E-2</v>
      </c>
      <c r="T363" s="3"/>
    </row>
    <row r="364" spans="2:20" s="5" customFormat="1">
      <c r="B364" s="88"/>
      <c r="C364" s="43">
        <v>13</v>
      </c>
      <c r="D364" s="3">
        <v>253786</v>
      </c>
      <c r="E364" s="10">
        <f t="shared" si="145"/>
        <v>-17006.652173913026</v>
      </c>
      <c r="F364" s="38">
        <f t="shared" si="146"/>
        <v>-6.2803226148805277E-2</v>
      </c>
      <c r="G364" s="23">
        <f t="shared" si="135"/>
        <v>6.2803226148805277E-2</v>
      </c>
      <c r="H364" s="6">
        <f t="shared" si="136"/>
        <v>6.2803226148805278</v>
      </c>
      <c r="I364" s="20">
        <f t="shared" si="134"/>
        <v>0</v>
      </c>
      <c r="J364" s="9">
        <v>13</v>
      </c>
      <c r="K364" s="10">
        <v>323217</v>
      </c>
      <c r="L364" s="10">
        <f t="shared" si="147"/>
        <v>-5781.8095238095266</v>
      </c>
      <c r="M364" s="4">
        <f t="shared" si="148"/>
        <v>-1.7573952720917364E-2</v>
      </c>
      <c r="N364" s="23">
        <f t="shared" si="137"/>
        <v>1.7573952720917364E-2</v>
      </c>
      <c r="O364" s="9">
        <v>13</v>
      </c>
      <c r="P364" s="10">
        <v>389731</v>
      </c>
      <c r="Q364" s="10">
        <f t="shared" si="149"/>
        <v>7571.2999999999884</v>
      </c>
      <c r="R364" s="4">
        <f t="shared" si="150"/>
        <v>1.9811874459813496E-2</v>
      </c>
      <c r="S364" s="23">
        <f t="shared" si="138"/>
        <v>1.9811874459813496E-2</v>
      </c>
      <c r="T364" s="3"/>
    </row>
    <row r="365" spans="2:20" s="5" customFormat="1">
      <c r="B365" s="88"/>
      <c r="C365" s="43">
        <v>14</v>
      </c>
      <c r="D365" s="3">
        <v>306913</v>
      </c>
      <c r="E365" s="10">
        <f t="shared" si="145"/>
        <v>36120.347826086974</v>
      </c>
      <c r="F365" s="38">
        <f t="shared" si="146"/>
        <v>0.13338747390711753</v>
      </c>
      <c r="G365" s="23">
        <f t="shared" si="135"/>
        <v>0.13338747390711753</v>
      </c>
      <c r="H365" s="6">
        <f t="shared" si="136"/>
        <v>13.338747390711752</v>
      </c>
      <c r="I365" s="20">
        <f t="shared" si="134"/>
        <v>0</v>
      </c>
      <c r="J365" s="9">
        <v>14</v>
      </c>
      <c r="K365" s="10">
        <v>365776</v>
      </c>
      <c r="L365" s="10">
        <f t="shared" si="147"/>
        <v>36777.190476190473</v>
      </c>
      <c r="M365" s="4">
        <f t="shared" si="148"/>
        <v>0.11178517797502523</v>
      </c>
      <c r="N365" s="23">
        <f t="shared" si="137"/>
        <v>0.11178517797502523</v>
      </c>
      <c r="O365" s="9">
        <v>14</v>
      </c>
      <c r="P365" s="10">
        <v>382261</v>
      </c>
      <c r="Q365" s="10">
        <f t="shared" si="149"/>
        <v>101.29999999998836</v>
      </c>
      <c r="R365" s="4">
        <f t="shared" si="150"/>
        <v>2.6507242914412051E-4</v>
      </c>
      <c r="S365" s="23">
        <f t="shared" si="138"/>
        <v>2.6507242914412051E-4</v>
      </c>
      <c r="T365" s="3"/>
    </row>
    <row r="366" spans="2:20" s="5" customFormat="1">
      <c r="B366" s="88"/>
      <c r="C366" s="43">
        <v>15</v>
      </c>
      <c r="D366" s="3">
        <v>308337</v>
      </c>
      <c r="E366" s="10">
        <f t="shared" si="145"/>
        <v>37544.347826086974</v>
      </c>
      <c r="F366" s="38">
        <f t="shared" si="146"/>
        <v>0.13864610994678914</v>
      </c>
      <c r="G366" s="23">
        <f t="shared" si="135"/>
        <v>0.13864610994678914</v>
      </c>
      <c r="H366" s="6">
        <f t="shared" si="136"/>
        <v>13.864610994678914</v>
      </c>
      <c r="I366" s="20">
        <f t="shared" si="134"/>
        <v>0</v>
      </c>
      <c r="J366" s="9">
        <v>15</v>
      </c>
      <c r="K366" s="10">
        <v>371629</v>
      </c>
      <c r="L366" s="10">
        <f t="shared" si="147"/>
        <v>42630.190476190473</v>
      </c>
      <c r="M366" s="4">
        <f t="shared" si="148"/>
        <v>0.12957551590503655</v>
      </c>
      <c r="N366" s="23">
        <f t="shared" si="137"/>
        <v>0.12957551590503655</v>
      </c>
      <c r="O366" s="9">
        <v>15</v>
      </c>
      <c r="P366" s="10">
        <v>330096</v>
      </c>
      <c r="Q366" s="10">
        <f t="shared" si="149"/>
        <v>-52063.700000000012</v>
      </c>
      <c r="R366" s="4">
        <f t="shared" si="150"/>
        <v>-0.13623545339814744</v>
      </c>
      <c r="S366" s="23">
        <f t="shared" si="138"/>
        <v>0.13623545339814744</v>
      </c>
      <c r="T366" s="3"/>
    </row>
    <row r="367" spans="2:20" s="5" customFormat="1">
      <c r="B367" s="88"/>
      <c r="C367" s="43">
        <v>16</v>
      </c>
      <c r="D367" s="3">
        <v>297111</v>
      </c>
      <c r="E367" s="10">
        <f t="shared" si="145"/>
        <v>26318.347826086974</v>
      </c>
      <c r="F367" s="38">
        <f t="shared" si="146"/>
        <v>9.7190036785726228E-2</v>
      </c>
      <c r="G367" s="23">
        <f t="shared" si="135"/>
        <v>9.7190036785726228E-2</v>
      </c>
      <c r="H367" s="6">
        <f t="shared" si="136"/>
        <v>9.7190036785726228</v>
      </c>
      <c r="I367" s="20">
        <f t="shared" si="134"/>
        <v>0</v>
      </c>
      <c r="J367" s="9">
        <v>16</v>
      </c>
      <c r="K367" s="10">
        <v>338096</v>
      </c>
      <c r="L367" s="10">
        <f t="shared" si="147"/>
        <v>9097.1904761904734</v>
      </c>
      <c r="M367" s="4">
        <f t="shared" si="148"/>
        <v>2.7651134936803209E-2</v>
      </c>
      <c r="N367" s="23">
        <f t="shared" si="137"/>
        <v>2.7651134936803209E-2</v>
      </c>
      <c r="O367" s="9">
        <v>16</v>
      </c>
      <c r="P367" s="10">
        <v>391013</v>
      </c>
      <c r="Q367" s="10">
        <f t="shared" si="149"/>
        <v>8853.2999999999884</v>
      </c>
      <c r="R367" s="4">
        <f t="shared" si="150"/>
        <v>2.3166492960927036E-2</v>
      </c>
      <c r="S367" s="23">
        <f t="shared" si="138"/>
        <v>2.3166492960927036E-2</v>
      </c>
      <c r="T367" s="3"/>
    </row>
    <row r="368" spans="2:20" s="5" customFormat="1">
      <c r="B368" s="88"/>
      <c r="C368" s="43">
        <v>17</v>
      </c>
      <c r="D368" s="3">
        <v>263239</v>
      </c>
      <c r="E368" s="10">
        <f t="shared" si="145"/>
        <v>-7553.6521739130258</v>
      </c>
      <c r="F368" s="38">
        <f t="shared" si="146"/>
        <v>-2.7894598000620018E-2</v>
      </c>
      <c r="G368" s="23">
        <f t="shared" si="135"/>
        <v>2.7894598000620018E-2</v>
      </c>
      <c r="H368" s="6">
        <f t="shared" si="136"/>
        <v>2.7894598000620019</v>
      </c>
      <c r="I368" s="20">
        <f t="shared" si="134"/>
        <v>0</v>
      </c>
      <c r="J368" s="9">
        <v>17</v>
      </c>
      <c r="K368" s="10">
        <v>292666</v>
      </c>
      <c r="L368" s="10">
        <f t="shared" si="147"/>
        <v>-36332.809523809527</v>
      </c>
      <c r="M368" s="4">
        <f t="shared" si="148"/>
        <v>-0.11043447110461393</v>
      </c>
      <c r="N368" s="23">
        <f t="shared" si="137"/>
        <v>0.11043447110461393</v>
      </c>
      <c r="O368" s="9">
        <v>17</v>
      </c>
      <c r="P368" s="10">
        <v>379994</v>
      </c>
      <c r="Q368" s="10">
        <f t="shared" si="149"/>
        <v>-2165.7000000000116</v>
      </c>
      <c r="R368" s="4">
        <f t="shared" si="150"/>
        <v>-5.6670025646346584E-3</v>
      </c>
      <c r="S368" s="23">
        <f t="shared" si="138"/>
        <v>5.6670025646346584E-3</v>
      </c>
      <c r="T368" s="3"/>
    </row>
    <row r="369" spans="2:22" s="5" customFormat="1">
      <c r="B369" s="88"/>
      <c r="C369" s="43">
        <v>18</v>
      </c>
      <c r="D369" s="3">
        <v>240659</v>
      </c>
      <c r="E369" s="10">
        <f t="shared" si="145"/>
        <v>-30133.652173913026</v>
      </c>
      <c r="F369" s="38">
        <f t="shared" si="146"/>
        <v>-0.11127943070833429</v>
      </c>
      <c r="G369" s="23">
        <f t="shared" si="135"/>
        <v>0.11127943070833429</v>
      </c>
      <c r="H369" s="6">
        <f t="shared" si="136"/>
        <v>11.12794307083343</v>
      </c>
      <c r="I369" s="20">
        <f t="shared" si="134"/>
        <v>0</v>
      </c>
      <c r="J369" s="9">
        <v>18</v>
      </c>
      <c r="K369" s="10">
        <v>344585</v>
      </c>
      <c r="L369" s="10">
        <f t="shared" si="147"/>
        <v>15586.190476190473</v>
      </c>
      <c r="M369" s="4">
        <f t="shared" si="148"/>
        <v>4.7374610560900851E-2</v>
      </c>
      <c r="N369" s="23">
        <f t="shared" si="137"/>
        <v>4.7374610560900851E-2</v>
      </c>
      <c r="O369" s="9">
        <v>18</v>
      </c>
      <c r="P369" s="10">
        <v>398415</v>
      </c>
      <c r="Q369" s="10">
        <f t="shared" si="149"/>
        <v>16255.299999999988</v>
      </c>
      <c r="R369" s="4">
        <f t="shared" si="150"/>
        <v>4.2535358908854043E-2</v>
      </c>
      <c r="S369" s="23">
        <f t="shared" si="138"/>
        <v>4.2535358908854043E-2</v>
      </c>
      <c r="T369" s="3"/>
    </row>
    <row r="370" spans="2:22" s="5" customFormat="1">
      <c r="B370" s="88"/>
      <c r="C370" s="43">
        <v>19</v>
      </c>
      <c r="D370" s="3">
        <v>308432</v>
      </c>
      <c r="E370" s="10">
        <f t="shared" si="145"/>
        <v>37639.347826086974</v>
      </c>
      <c r="F370" s="38">
        <f t="shared" si="146"/>
        <v>0.13899693187359308</v>
      </c>
      <c r="G370" s="23">
        <f t="shared" si="135"/>
        <v>0.13899693187359308</v>
      </c>
      <c r="H370" s="6">
        <f t="shared" si="136"/>
        <v>13.899693187359308</v>
      </c>
      <c r="I370" s="20">
        <f t="shared" si="134"/>
        <v>0</v>
      </c>
      <c r="J370" s="9">
        <v>19</v>
      </c>
      <c r="K370" s="10">
        <v>340009</v>
      </c>
      <c r="L370" s="10">
        <f t="shared" si="147"/>
        <v>11010.190476190473</v>
      </c>
      <c r="M370" s="4">
        <f t="shared" si="148"/>
        <v>3.3465745642443333E-2</v>
      </c>
      <c r="N370" s="23">
        <f t="shared" si="137"/>
        <v>3.3465745642443333E-2</v>
      </c>
      <c r="O370" s="9">
        <v>19</v>
      </c>
      <c r="P370" s="10">
        <v>390683</v>
      </c>
      <c r="Q370" s="10">
        <f t="shared" si="149"/>
        <v>8523.2999999999884</v>
      </c>
      <c r="R370" s="4">
        <f t="shared" si="150"/>
        <v>2.2302979618206702E-2</v>
      </c>
      <c r="S370" s="23">
        <f t="shared" si="138"/>
        <v>2.2302979618206702E-2</v>
      </c>
      <c r="T370" s="3"/>
    </row>
    <row r="371" spans="2:22">
      <c r="B371" s="88"/>
      <c r="C371" s="43">
        <v>20</v>
      </c>
      <c r="D371" s="3">
        <v>294991</v>
      </c>
      <c r="E371" s="10">
        <f t="shared" si="145"/>
        <v>24198.347826086974</v>
      </c>
      <c r="F371" s="38">
        <f t="shared" si="146"/>
        <v>8.9361168524417361E-2</v>
      </c>
      <c r="G371" s="23">
        <f t="shared" si="135"/>
        <v>8.9361168524417361E-2</v>
      </c>
      <c r="H371" s="6">
        <f t="shared" si="136"/>
        <v>8.9361168524417369</v>
      </c>
      <c r="I371" s="20">
        <f t="shared" si="134"/>
        <v>0</v>
      </c>
      <c r="J371" s="9">
        <v>20</v>
      </c>
      <c r="K371" s="10">
        <v>292569</v>
      </c>
      <c r="L371" s="10">
        <f t="shared" si="147"/>
        <v>-36429.809523809527</v>
      </c>
      <c r="M371" s="4">
        <f t="shared" si="148"/>
        <v>-0.11072930499820886</v>
      </c>
      <c r="N371" s="23">
        <f t="shared" si="137"/>
        <v>0.11072930499820886</v>
      </c>
      <c r="O371" s="9">
        <v>20</v>
      </c>
      <c r="P371" s="10">
        <v>391438</v>
      </c>
      <c r="Q371" s="10">
        <f t="shared" si="149"/>
        <v>9278.2999999999884</v>
      </c>
      <c r="R371" s="4">
        <f t="shared" si="150"/>
        <v>2.4278593478066861E-2</v>
      </c>
      <c r="S371" s="23">
        <f t="shared" si="138"/>
        <v>2.4278593478066861E-2</v>
      </c>
      <c r="T371" s="3"/>
    </row>
    <row r="372" spans="2:22">
      <c r="B372" s="88"/>
      <c r="C372" s="43">
        <v>21</v>
      </c>
      <c r="D372" s="3">
        <v>239145</v>
      </c>
      <c r="E372" s="10">
        <f t="shared" si="145"/>
        <v>-31647.652173913026</v>
      </c>
      <c r="F372" s="38">
        <f t="shared" si="146"/>
        <v>-0.1168704243628728</v>
      </c>
      <c r="G372" s="23">
        <f t="shared" si="135"/>
        <v>0.1168704243628728</v>
      </c>
      <c r="H372" s="6">
        <f t="shared" si="136"/>
        <v>11.68704243628728</v>
      </c>
      <c r="I372" s="20">
        <f t="shared" si="134"/>
        <v>0</v>
      </c>
      <c r="J372" s="9">
        <v>21</v>
      </c>
      <c r="K372" s="10">
        <v>325892</v>
      </c>
      <c r="L372" s="10">
        <f t="shared" si="147"/>
        <v>-3106.8095238095266</v>
      </c>
      <c r="M372" s="4">
        <f t="shared" si="148"/>
        <v>-9.443224211985143E-3</v>
      </c>
      <c r="N372" s="23">
        <f t="shared" si="137"/>
        <v>9.443224211985143E-3</v>
      </c>
      <c r="O372" s="9"/>
      <c r="P372" s="10"/>
      <c r="Q372" s="10"/>
      <c r="R372" s="4"/>
      <c r="S372" s="23"/>
      <c r="T372" s="3"/>
    </row>
    <row r="373" spans="2:22">
      <c r="B373" s="88"/>
      <c r="C373" s="43">
        <v>22</v>
      </c>
      <c r="D373" s="3">
        <v>307079</v>
      </c>
      <c r="E373" s="10">
        <f t="shared" si="145"/>
        <v>36286.347826086974</v>
      </c>
      <c r="F373" s="38">
        <f t="shared" si="146"/>
        <v>0.13400048906342754</v>
      </c>
      <c r="G373" s="23">
        <f t="shared" si="135"/>
        <v>0.13400048906342754</v>
      </c>
      <c r="H373" s="6">
        <f t="shared" si="136"/>
        <v>13.400048906342754</v>
      </c>
      <c r="I373" s="20">
        <f t="shared" si="134"/>
        <v>0</v>
      </c>
      <c r="J373" s="9"/>
      <c r="K373" s="10"/>
      <c r="L373" s="10"/>
      <c r="M373" s="7"/>
      <c r="N373" s="23"/>
      <c r="O373" s="9"/>
      <c r="P373" s="10"/>
      <c r="Q373" s="10"/>
      <c r="R373" s="7"/>
      <c r="S373" s="23"/>
      <c r="T373" s="3"/>
    </row>
    <row r="374" spans="2:22">
      <c r="B374" s="90"/>
      <c r="C374" s="44">
        <v>23</v>
      </c>
      <c r="D374" s="25">
        <v>302401</v>
      </c>
      <c r="E374" s="25">
        <f t="shared" si="145"/>
        <v>31608.347826086974</v>
      </c>
      <c r="F374" s="39">
        <f t="shared" si="146"/>
        <v>0.1167252788151243</v>
      </c>
      <c r="G374" s="27">
        <f t="shared" si="135"/>
        <v>0.1167252788151243</v>
      </c>
      <c r="H374" s="28">
        <f t="shared" si="136"/>
        <v>11.67252788151243</v>
      </c>
      <c r="I374" s="29">
        <f t="shared" si="134"/>
        <v>0</v>
      </c>
      <c r="J374" s="30"/>
      <c r="K374" s="25"/>
      <c r="L374" s="25"/>
      <c r="M374" s="47"/>
      <c r="N374" s="27"/>
      <c r="O374" s="30"/>
      <c r="P374" s="25"/>
      <c r="Q374" s="25"/>
      <c r="R374" s="47"/>
      <c r="S374" s="27"/>
      <c r="T374" s="3"/>
    </row>
    <row r="375" spans="2:22" s="16" customFormat="1">
      <c r="B375" s="87" t="s">
        <v>49</v>
      </c>
      <c r="C375" s="18" t="s">
        <v>18</v>
      </c>
      <c r="D375" s="19">
        <f>SUM(D377:D381)</f>
        <v>1362944</v>
      </c>
      <c r="E375" s="37"/>
      <c r="F375" s="40"/>
      <c r="G375" s="33"/>
      <c r="H375" s="34"/>
      <c r="I375" s="35"/>
      <c r="J375" s="36" t="s">
        <v>18</v>
      </c>
      <c r="K375" s="37">
        <f>SUM(K377:K381)</f>
        <v>1658210</v>
      </c>
      <c r="L375" s="37"/>
      <c r="M375" s="41"/>
      <c r="N375" s="33"/>
      <c r="O375" s="36" t="s">
        <v>18</v>
      </c>
      <c r="P375" s="37">
        <f>SUM(P377:P381)</f>
        <v>1955577</v>
      </c>
      <c r="Q375" s="37"/>
      <c r="R375" s="41"/>
      <c r="S375" s="33"/>
      <c r="T375" s="3"/>
      <c r="U375" s="14"/>
      <c r="V375" s="14"/>
    </row>
    <row r="376" spans="2:22" s="16" customFormat="1">
      <c r="B376" s="88"/>
      <c r="C376" s="18" t="s">
        <v>19</v>
      </c>
      <c r="D376" s="19">
        <f>D375/5</f>
        <v>272588.79999999999</v>
      </c>
      <c r="E376" s="19"/>
      <c r="F376" s="12"/>
      <c r="G376" s="23"/>
      <c r="H376" s="6"/>
      <c r="I376" s="20"/>
      <c r="J376" s="21" t="s">
        <v>19</v>
      </c>
      <c r="K376" s="19">
        <f>+K375/5</f>
        <v>331642</v>
      </c>
      <c r="L376" s="19"/>
      <c r="M376" s="17"/>
      <c r="N376" s="23"/>
      <c r="O376" s="21" t="s">
        <v>19</v>
      </c>
      <c r="P376" s="19">
        <f>+P375/5</f>
        <v>391115.4</v>
      </c>
      <c r="Q376" s="19"/>
      <c r="R376" s="17"/>
      <c r="S376" s="23"/>
      <c r="T376" s="3"/>
      <c r="U376" s="14"/>
      <c r="V376" s="14"/>
    </row>
    <row r="377" spans="2:22">
      <c r="B377" s="88"/>
      <c r="C377" s="43">
        <v>1</v>
      </c>
      <c r="D377" s="3">
        <v>271193</v>
      </c>
      <c r="E377" s="10">
        <f>+D377-D$376</f>
        <v>-1395.7999999999884</v>
      </c>
      <c r="F377" s="38">
        <f>+E377/D$376</f>
        <v>-5.1205331987227223E-3</v>
      </c>
      <c r="G377" s="23">
        <f t="shared" si="135"/>
        <v>5.1205331987227223E-3</v>
      </c>
      <c r="H377" s="6">
        <f t="shared" si="136"/>
        <v>0.51205331987227221</v>
      </c>
      <c r="I377" s="20">
        <f t="shared" si="134"/>
        <v>0</v>
      </c>
      <c r="J377" s="9">
        <v>1</v>
      </c>
      <c r="K377" s="10">
        <v>313935</v>
      </c>
      <c r="L377" s="10">
        <f>+K377-K$376</f>
        <v>-17707</v>
      </c>
      <c r="M377" s="4">
        <f>+L377/K$376</f>
        <v>-5.3391910554151767E-2</v>
      </c>
      <c r="N377" s="23">
        <f t="shared" si="137"/>
        <v>5.3391910554151767E-2</v>
      </c>
      <c r="O377" s="9">
        <v>1</v>
      </c>
      <c r="P377" s="10">
        <v>384778</v>
      </c>
      <c r="Q377" s="10">
        <f>+P377-P$376</f>
        <v>-6337.4000000000233</v>
      </c>
      <c r="R377" s="4">
        <f>+Q377/P$376</f>
        <v>-1.620340186042284E-2</v>
      </c>
      <c r="S377" s="23">
        <f t="shared" si="138"/>
        <v>1.620340186042284E-2</v>
      </c>
      <c r="T377" s="3"/>
    </row>
    <row r="378" spans="2:22">
      <c r="B378" s="88"/>
      <c r="C378" s="43">
        <v>2</v>
      </c>
      <c r="D378" s="3">
        <v>265835</v>
      </c>
      <c r="E378" s="10">
        <f>+D378-D$376</f>
        <v>-6753.7999999999884</v>
      </c>
      <c r="F378" s="38">
        <f>+E378/D$376</f>
        <v>-2.4776513194966151E-2</v>
      </c>
      <c r="G378" s="23">
        <f t="shared" si="135"/>
        <v>2.4776513194966151E-2</v>
      </c>
      <c r="H378" s="6">
        <f t="shared" si="136"/>
        <v>2.4776513194966152</v>
      </c>
      <c r="I378" s="20">
        <f t="shared" si="134"/>
        <v>0</v>
      </c>
      <c r="J378" s="9">
        <v>2</v>
      </c>
      <c r="K378" s="10">
        <v>358356</v>
      </c>
      <c r="L378" s="10">
        <f>+K378-K$376</f>
        <v>26714</v>
      </c>
      <c r="M378" s="4">
        <f>+L378/K$376</f>
        <v>8.0550714324482423E-2</v>
      </c>
      <c r="N378" s="23">
        <f t="shared" si="137"/>
        <v>8.0550714324482423E-2</v>
      </c>
      <c r="O378" s="9">
        <v>2</v>
      </c>
      <c r="P378" s="10">
        <v>375589</v>
      </c>
      <c r="Q378" s="10">
        <f>+P378-P$376</f>
        <v>-15526.400000000023</v>
      </c>
      <c r="R378" s="4">
        <f>+Q378/P$376</f>
        <v>-3.9697746496302685E-2</v>
      </c>
      <c r="S378" s="23">
        <f t="shared" si="138"/>
        <v>3.9697746496302685E-2</v>
      </c>
      <c r="T378" s="3"/>
    </row>
    <row r="379" spans="2:22">
      <c r="B379" s="88"/>
      <c r="C379" s="43">
        <v>3</v>
      </c>
      <c r="D379" s="3">
        <v>278238</v>
      </c>
      <c r="E379" s="10">
        <f>+D379-D$376</f>
        <v>5649.2000000000116</v>
      </c>
      <c r="F379" s="38">
        <f>+E379/D$376</f>
        <v>2.0724255728775402E-2</v>
      </c>
      <c r="G379" s="23">
        <f t="shared" si="135"/>
        <v>2.0724255728775402E-2</v>
      </c>
      <c r="H379" s="6">
        <f t="shared" si="136"/>
        <v>2.07242557287754</v>
      </c>
      <c r="I379" s="20">
        <f t="shared" si="134"/>
        <v>0</v>
      </c>
      <c r="J379" s="9">
        <v>3</v>
      </c>
      <c r="K379" s="10">
        <v>344967</v>
      </c>
      <c r="L379" s="10">
        <f>+K379-K$376</f>
        <v>13325</v>
      </c>
      <c r="M379" s="4">
        <f>+L379/K$376</f>
        <v>4.0178867574070833E-2</v>
      </c>
      <c r="N379" s="23">
        <f t="shared" si="137"/>
        <v>4.0178867574070833E-2</v>
      </c>
      <c r="O379" s="9">
        <v>3</v>
      </c>
      <c r="P379" s="10">
        <v>377062</v>
      </c>
      <c r="Q379" s="10">
        <f>+P379-P$376</f>
        <v>-14053.400000000023</v>
      </c>
      <c r="R379" s="4">
        <f>+Q379/P$376</f>
        <v>-3.5931594613763669E-2</v>
      </c>
      <c r="S379" s="23">
        <f t="shared" si="138"/>
        <v>3.5931594613763669E-2</v>
      </c>
      <c r="T379" s="3"/>
    </row>
    <row r="380" spans="2:22">
      <c r="B380" s="88"/>
      <c r="C380" s="43">
        <v>4</v>
      </c>
      <c r="D380" s="3">
        <v>278580</v>
      </c>
      <c r="E380" s="10">
        <f>+D380-D$376</f>
        <v>5991.2000000000116</v>
      </c>
      <c r="F380" s="38">
        <f>+E380/D$376</f>
        <v>2.1978892749812216E-2</v>
      </c>
      <c r="G380" s="23">
        <f t="shared" si="135"/>
        <v>2.1978892749812216E-2</v>
      </c>
      <c r="H380" s="6">
        <f t="shared" si="136"/>
        <v>2.1978892749812218</v>
      </c>
      <c r="I380" s="20">
        <f t="shared" si="134"/>
        <v>0</v>
      </c>
      <c r="J380" s="9">
        <v>4</v>
      </c>
      <c r="K380" s="10">
        <v>328278</v>
      </c>
      <c r="L380" s="10">
        <f>+K380-K$376</f>
        <v>-3364</v>
      </c>
      <c r="M380" s="4">
        <f>+L380/K$376</f>
        <v>-1.0143467956410829E-2</v>
      </c>
      <c r="N380" s="23">
        <f t="shared" si="137"/>
        <v>1.0143467956410829E-2</v>
      </c>
      <c r="O380" s="9">
        <v>4</v>
      </c>
      <c r="P380" s="10">
        <v>409503</v>
      </c>
      <c r="Q380" s="10">
        <f>+P380-P$376</f>
        <v>18387.599999999977</v>
      </c>
      <c r="R380" s="4">
        <f>+Q380/P$376</f>
        <v>4.7013234457144809E-2</v>
      </c>
      <c r="S380" s="23">
        <f t="shared" si="138"/>
        <v>4.7013234457144809E-2</v>
      </c>
      <c r="T380" s="3"/>
    </row>
    <row r="381" spans="2:22">
      <c r="B381" s="90"/>
      <c r="C381" s="44">
        <v>5</v>
      </c>
      <c r="D381" s="25">
        <v>269098</v>
      </c>
      <c r="E381" s="25">
        <f>+D381-D$376</f>
        <v>-3490.7999999999884</v>
      </c>
      <c r="F381" s="39">
        <f>+E381/D$376</f>
        <v>-1.2806102084898531E-2</v>
      </c>
      <c r="G381" s="27">
        <f t="shared" si="135"/>
        <v>1.2806102084898531E-2</v>
      </c>
      <c r="H381" s="28">
        <f t="shared" si="136"/>
        <v>1.280610208489853</v>
      </c>
      <c r="I381" s="29">
        <f t="shared" si="134"/>
        <v>0</v>
      </c>
      <c r="J381" s="30">
        <v>5</v>
      </c>
      <c r="K381" s="25">
        <v>312674</v>
      </c>
      <c r="L381" s="25">
        <f>+K381-K$376</f>
        <v>-18968</v>
      </c>
      <c r="M381" s="26">
        <f>+L381/K$376</f>
        <v>-5.7194203387990666E-2</v>
      </c>
      <c r="N381" s="27">
        <f t="shared" si="137"/>
        <v>5.7194203387990666E-2</v>
      </c>
      <c r="O381" s="30">
        <v>5</v>
      </c>
      <c r="P381" s="25">
        <v>408645</v>
      </c>
      <c r="Q381" s="25">
        <f>+P381-P$376</f>
        <v>17529.599999999977</v>
      </c>
      <c r="R381" s="26">
        <f>+Q381/P$376</f>
        <v>4.4819508513344083E-2</v>
      </c>
      <c r="S381" s="27">
        <f t="shared" si="138"/>
        <v>4.4819508513344083E-2</v>
      </c>
      <c r="T381" s="3"/>
    </row>
    <row r="382" spans="2:22" s="16" customFormat="1">
      <c r="B382" s="87" t="s">
        <v>50</v>
      </c>
      <c r="C382" s="18" t="s">
        <v>18</v>
      </c>
      <c r="D382" s="19">
        <f>SUM(D384:D388)</f>
        <v>1276311</v>
      </c>
      <c r="E382" s="37"/>
      <c r="F382" s="40"/>
      <c r="G382" s="33"/>
      <c r="H382" s="34"/>
      <c r="I382" s="35"/>
      <c r="J382" s="36" t="s">
        <v>18</v>
      </c>
      <c r="K382" s="37">
        <f>SUM(K384:K387)</f>
        <v>1353610</v>
      </c>
      <c r="L382" s="37"/>
      <c r="M382" s="41"/>
      <c r="N382" s="33"/>
      <c r="O382" s="36" t="s">
        <v>18</v>
      </c>
      <c r="P382" s="37">
        <f>SUM(P384:P387)</f>
        <v>1490668</v>
      </c>
      <c r="Q382" s="37"/>
      <c r="R382" s="41"/>
      <c r="S382" s="33"/>
      <c r="T382" s="3"/>
      <c r="U382" s="14"/>
      <c r="V382" s="14"/>
    </row>
    <row r="383" spans="2:22" s="16" customFormat="1">
      <c r="B383" s="88"/>
      <c r="C383" s="18" t="s">
        <v>19</v>
      </c>
      <c r="D383" s="19">
        <f>D382/5</f>
        <v>255262.2</v>
      </c>
      <c r="E383" s="19"/>
      <c r="F383" s="12"/>
      <c r="G383" s="23"/>
      <c r="H383" s="6"/>
      <c r="I383" s="20"/>
      <c r="J383" s="21" t="s">
        <v>19</v>
      </c>
      <c r="K383" s="19">
        <f>+K382/4</f>
        <v>338402.5</v>
      </c>
      <c r="L383" s="19"/>
      <c r="M383" s="17"/>
      <c r="N383" s="23"/>
      <c r="O383" s="21" t="s">
        <v>19</v>
      </c>
      <c r="P383" s="19">
        <f>+P382/4</f>
        <v>372667</v>
      </c>
      <c r="Q383" s="19"/>
      <c r="R383" s="17"/>
      <c r="S383" s="23"/>
      <c r="T383" s="3"/>
      <c r="U383" s="14"/>
      <c r="V383" s="14"/>
    </row>
    <row r="384" spans="2:22">
      <c r="B384" s="88"/>
      <c r="C384" s="43">
        <v>1</v>
      </c>
      <c r="D384" s="10">
        <v>278463</v>
      </c>
      <c r="E384" s="10">
        <f>+D384-D$383</f>
        <v>23200.799999999988</v>
      </c>
      <c r="F384" s="38">
        <f>+E384/D$383</f>
        <v>9.089007303078947E-2</v>
      </c>
      <c r="G384" s="23">
        <f t="shared" si="135"/>
        <v>9.089007303078947E-2</v>
      </c>
      <c r="H384" s="6">
        <f t="shared" si="136"/>
        <v>9.0890073030789473</v>
      </c>
      <c r="I384" s="20">
        <f t="shared" si="134"/>
        <v>0</v>
      </c>
      <c r="J384" s="9">
        <v>1</v>
      </c>
      <c r="K384" s="10">
        <v>332752</v>
      </c>
      <c r="L384" s="10">
        <f>+K384-K$383</f>
        <v>-5650.5</v>
      </c>
      <c r="M384" s="4">
        <f>+L384/K$383</f>
        <v>-1.6697571678696226E-2</v>
      </c>
      <c r="N384" s="23">
        <f t="shared" si="137"/>
        <v>1.6697571678696226E-2</v>
      </c>
      <c r="O384" s="9">
        <v>1</v>
      </c>
      <c r="P384" s="10">
        <v>369269</v>
      </c>
      <c r="Q384" s="10">
        <f>+P384-P$383</f>
        <v>-3398</v>
      </c>
      <c r="R384" s="4">
        <f>+Q384/P$383</f>
        <v>-9.118059822844523E-3</v>
      </c>
      <c r="S384" s="23">
        <f t="shared" si="138"/>
        <v>9.118059822844523E-3</v>
      </c>
      <c r="T384" s="3"/>
    </row>
    <row r="385" spans="2:22">
      <c r="B385" s="88"/>
      <c r="C385" s="43">
        <v>2</v>
      </c>
      <c r="D385" s="10">
        <v>234896</v>
      </c>
      <c r="E385" s="10">
        <f>+D385-D$383</f>
        <v>-20366.200000000012</v>
      </c>
      <c r="F385" s="38">
        <f>+E385/D$383</f>
        <v>-7.9785412802992423E-2</v>
      </c>
      <c r="G385" s="23">
        <f t="shared" si="135"/>
        <v>7.9785412802992423E-2</v>
      </c>
      <c r="H385" s="6">
        <f t="shared" si="136"/>
        <v>7.9785412802992424</v>
      </c>
      <c r="I385" s="20">
        <f t="shared" si="134"/>
        <v>0</v>
      </c>
      <c r="J385" s="9">
        <v>2</v>
      </c>
      <c r="K385" s="10">
        <v>336716</v>
      </c>
      <c r="L385" s="10">
        <f>+K385-K$383</f>
        <v>-1686.5</v>
      </c>
      <c r="M385" s="4">
        <f>+L385/K$383</f>
        <v>-4.9837102267270483E-3</v>
      </c>
      <c r="N385" s="23">
        <f t="shared" si="137"/>
        <v>4.9837102267270483E-3</v>
      </c>
      <c r="O385" s="9">
        <v>2</v>
      </c>
      <c r="P385" s="10">
        <v>365043</v>
      </c>
      <c r="Q385" s="10">
        <f>+P385-P$383</f>
        <v>-7624</v>
      </c>
      <c r="R385" s="4">
        <f>+Q385/P$383</f>
        <v>-2.045794234531096E-2</v>
      </c>
      <c r="S385" s="23">
        <f t="shared" si="138"/>
        <v>2.045794234531096E-2</v>
      </c>
      <c r="T385" s="3"/>
    </row>
    <row r="386" spans="2:22">
      <c r="B386" s="88"/>
      <c r="C386" s="43">
        <v>3</v>
      </c>
      <c r="D386" s="10">
        <v>244328</v>
      </c>
      <c r="E386" s="10">
        <f>+D386-D$383</f>
        <v>-10934.200000000012</v>
      </c>
      <c r="F386" s="38">
        <f>+E386/D$383</f>
        <v>-4.2835171051569761E-2</v>
      </c>
      <c r="G386" s="23">
        <f t="shared" si="135"/>
        <v>4.2835171051569761E-2</v>
      </c>
      <c r="H386" s="6">
        <f t="shared" si="136"/>
        <v>4.2835171051569763</v>
      </c>
      <c r="I386" s="20">
        <f t="shared" si="134"/>
        <v>0</v>
      </c>
      <c r="J386" s="9">
        <v>3</v>
      </c>
      <c r="K386" s="10">
        <v>341879</v>
      </c>
      <c r="L386" s="10">
        <f>+K386-K$383</f>
        <v>3476.5</v>
      </c>
      <c r="M386" s="4">
        <f>+L386/K$383</f>
        <v>1.0273269257762575E-2</v>
      </c>
      <c r="N386" s="23">
        <f t="shared" si="137"/>
        <v>1.0273269257762575E-2</v>
      </c>
      <c r="O386" s="9">
        <v>3</v>
      </c>
      <c r="P386" s="10">
        <v>372715</v>
      </c>
      <c r="Q386" s="10">
        <f>+P386-P$383</f>
        <v>48</v>
      </c>
      <c r="R386" s="4">
        <f>+Q386/P$383</f>
        <v>1.2880131592011098E-4</v>
      </c>
      <c r="S386" s="23">
        <f t="shared" si="138"/>
        <v>1.2880131592011098E-4</v>
      </c>
      <c r="T386" s="3"/>
    </row>
    <row r="387" spans="2:22">
      <c r="B387" s="88"/>
      <c r="C387" s="43">
        <v>4</v>
      </c>
      <c r="D387" s="10">
        <v>282075</v>
      </c>
      <c r="E387" s="10">
        <f>+D387-D$383</f>
        <v>26812.799999999988</v>
      </c>
      <c r="F387" s="38">
        <f>+E387/D$383</f>
        <v>0.10504022922312817</v>
      </c>
      <c r="G387" s="23">
        <f t="shared" si="135"/>
        <v>0.10504022922312817</v>
      </c>
      <c r="H387" s="6">
        <f t="shared" si="136"/>
        <v>10.504022922312817</v>
      </c>
      <c r="I387" s="20">
        <f t="shared" si="134"/>
        <v>0</v>
      </c>
      <c r="J387" s="9">
        <v>4</v>
      </c>
      <c r="K387" s="10">
        <v>342263</v>
      </c>
      <c r="L387" s="10">
        <f>+K387-K$383</f>
        <v>3860.5</v>
      </c>
      <c r="M387" s="4">
        <f>+L387/K$383</f>
        <v>1.14080126476607E-2</v>
      </c>
      <c r="N387" s="23">
        <f t="shared" si="137"/>
        <v>1.14080126476607E-2</v>
      </c>
      <c r="O387" s="9">
        <v>4</v>
      </c>
      <c r="P387" s="10">
        <v>383641</v>
      </c>
      <c r="Q387" s="10">
        <f>+P387-P$383</f>
        <v>10974</v>
      </c>
      <c r="R387" s="4">
        <f>+Q387/P$383</f>
        <v>2.9447200852235372E-2</v>
      </c>
      <c r="S387" s="23">
        <f t="shared" si="138"/>
        <v>2.9447200852235372E-2</v>
      </c>
      <c r="T387" s="3"/>
    </row>
    <row r="388" spans="2:22" ht="13.9" thickBot="1">
      <c r="B388" s="89"/>
      <c r="C388" s="49">
        <v>5</v>
      </c>
      <c r="D388" s="50">
        <v>236549</v>
      </c>
      <c r="E388" s="50">
        <f>+D388-D$383</f>
        <v>-18713.200000000012</v>
      </c>
      <c r="F388" s="51">
        <f>+E388/D$383</f>
        <v>-7.3309718399355683E-2</v>
      </c>
      <c r="G388" s="52">
        <f t="shared" si="135"/>
        <v>7.3309718399355683E-2</v>
      </c>
      <c r="H388" s="53">
        <f t="shared" si="136"/>
        <v>7.3309718399355681</v>
      </c>
      <c r="I388" s="54">
        <f t="shared" si="134"/>
        <v>0</v>
      </c>
      <c r="J388" s="55"/>
      <c r="K388" s="50"/>
      <c r="L388" s="50"/>
      <c r="M388" s="56"/>
      <c r="N388" s="54"/>
      <c r="O388" s="55"/>
      <c r="P388" s="50"/>
      <c r="Q388" s="50"/>
      <c r="R388" s="56"/>
      <c r="S388" s="54"/>
      <c r="T388" s="3"/>
    </row>
    <row r="389" spans="2:22" ht="9" customHeight="1">
      <c r="E389" s="10"/>
      <c r="F389" s="38"/>
      <c r="I389" s="20"/>
    </row>
    <row r="390" spans="2:22" s="16" customFormat="1" ht="11.45">
      <c r="C390" s="57"/>
      <c r="D390" s="11"/>
      <c r="E390" s="58" t="s">
        <v>51</v>
      </c>
      <c r="F390" s="59">
        <f>MAX(F11:F388)</f>
        <v>0.36689253844745817</v>
      </c>
      <c r="G390" s="60"/>
      <c r="H390" s="13"/>
      <c r="I390" s="61"/>
      <c r="J390" s="57"/>
      <c r="K390" s="11"/>
      <c r="L390" s="58" t="s">
        <v>51</v>
      </c>
      <c r="M390" s="60">
        <f>MAX(M11:M387)</f>
        <v>0.14352898130107106</v>
      </c>
      <c r="N390" s="60"/>
      <c r="O390" s="57"/>
      <c r="P390" s="11"/>
      <c r="Q390" s="58" t="s">
        <v>51</v>
      </c>
      <c r="R390" s="60">
        <f>MAX(R11:R387)</f>
        <v>0.14737986145823981</v>
      </c>
      <c r="S390" s="60"/>
      <c r="T390" s="14"/>
      <c r="U390" s="14"/>
      <c r="V390" s="14"/>
    </row>
    <row r="391" spans="2:22" s="16" customFormat="1" ht="11.45">
      <c r="C391" s="57"/>
      <c r="D391" s="11"/>
      <c r="E391" s="58" t="s">
        <v>52</v>
      </c>
      <c r="F391" s="59">
        <f>MIN(F11:F388)</f>
        <v>-0.28958415941290133</v>
      </c>
      <c r="G391" s="60"/>
      <c r="H391" s="13"/>
      <c r="I391" s="61"/>
      <c r="J391" s="57"/>
      <c r="K391" s="11"/>
      <c r="L391" s="58" t="s">
        <v>52</v>
      </c>
      <c r="M391" s="60">
        <f>MIN(M11:M387)</f>
        <v>-0.14674292412599652</v>
      </c>
      <c r="N391" s="60"/>
      <c r="O391" s="57"/>
      <c r="P391" s="11"/>
      <c r="Q391" s="58" t="s">
        <v>52</v>
      </c>
      <c r="R391" s="60">
        <f>MIN(R11:R387)</f>
        <v>-0.14236393430319103</v>
      </c>
      <c r="S391" s="60"/>
      <c r="T391" s="14"/>
      <c r="U391" s="14"/>
      <c r="V391" s="14"/>
    </row>
    <row r="392" spans="2:22" s="16" customFormat="1" ht="11.45">
      <c r="C392" s="57"/>
      <c r="D392" s="11"/>
      <c r="E392" s="58" t="s">
        <v>53</v>
      </c>
      <c r="F392" s="59"/>
      <c r="G392" s="60">
        <f>AVERAGE(G11:G388)</f>
        <v>8.2102046504855655E-2</v>
      </c>
      <c r="H392" s="13"/>
      <c r="I392" s="61"/>
      <c r="J392" s="57"/>
      <c r="K392" s="11"/>
      <c r="L392" s="58" t="s">
        <v>53</v>
      </c>
      <c r="M392" s="60"/>
      <c r="N392" s="60">
        <f>AVERAGE(N11:N387)</f>
        <v>5.075393734431604E-2</v>
      </c>
      <c r="O392" s="57"/>
      <c r="P392" s="11"/>
      <c r="Q392" s="58" t="s">
        <v>53</v>
      </c>
      <c r="R392" s="60"/>
      <c r="S392" s="60">
        <f>AVERAGE(S11:S387)</f>
        <v>4.2605203881822304E-2</v>
      </c>
      <c r="T392" s="14"/>
      <c r="U392" s="14"/>
      <c r="V392" s="14"/>
    </row>
    <row r="393" spans="2:22" s="16" customFormat="1" ht="11.45">
      <c r="C393" s="57"/>
      <c r="D393" s="11"/>
      <c r="E393" s="58" t="s">
        <v>54</v>
      </c>
      <c r="F393" s="59"/>
      <c r="G393" s="60">
        <f>MEDIAN(G11:G388)</f>
        <v>7.981326018657238E-2</v>
      </c>
      <c r="H393" s="13"/>
      <c r="I393" s="61"/>
      <c r="J393" s="57"/>
      <c r="K393" s="11"/>
      <c r="L393" s="58" t="s">
        <v>54</v>
      </c>
      <c r="M393" s="60"/>
      <c r="N393" s="60">
        <f>MEDIAN(N11:N387)</f>
        <v>4.0743416647843589E-2</v>
      </c>
      <c r="O393" s="57"/>
      <c r="P393" s="11"/>
      <c r="Q393" s="58" t="s">
        <v>54</v>
      </c>
      <c r="R393" s="60"/>
      <c r="S393" s="60">
        <f>MEDIAN(S11:S387)</f>
        <v>3.3520907515849102E-2</v>
      </c>
      <c r="T393" s="14"/>
      <c r="U393" s="14"/>
      <c r="V393" s="14"/>
    </row>
    <row r="394" spans="2:22" s="16" customFormat="1" ht="11.45">
      <c r="C394" s="57"/>
      <c r="D394" s="11"/>
      <c r="E394" s="58" t="s">
        <v>55</v>
      </c>
      <c r="F394" s="59">
        <f>STDEVP(F11:F388)</f>
        <v>0.10063234538678735</v>
      </c>
      <c r="G394" s="60"/>
      <c r="H394" s="13"/>
      <c r="I394" s="61"/>
      <c r="J394" s="57"/>
      <c r="K394" s="11"/>
      <c r="L394" s="58" t="s">
        <v>55</v>
      </c>
      <c r="M394" s="60">
        <f>STDEVP(M11:M387)</f>
        <v>6.4043948548443239E-2</v>
      </c>
      <c r="N394" s="60"/>
      <c r="O394" s="57"/>
      <c r="P394" s="11"/>
      <c r="Q394" s="58" t="s">
        <v>55</v>
      </c>
      <c r="R394" s="60">
        <f>STDEVP(R11:R387)</f>
        <v>5.5483651917712741E-2</v>
      </c>
      <c r="S394" s="60"/>
      <c r="T394" s="14"/>
      <c r="U394" s="14"/>
      <c r="V394" s="14"/>
    </row>
    <row r="395" spans="2:22">
      <c r="D395" s="11"/>
      <c r="E395" s="58" t="s">
        <v>56</v>
      </c>
      <c r="F395" s="59">
        <f>F394/G392/100</f>
        <v>1.225698379891612E-2</v>
      </c>
      <c r="G395" s="62"/>
      <c r="K395" s="11"/>
      <c r="L395" s="58" t="s">
        <v>56</v>
      </c>
      <c r="M395" s="60">
        <f>M394/N392/100</f>
        <v>1.2618518266665189E-2</v>
      </c>
      <c r="N395" s="62"/>
      <c r="Q395" s="58" t="s">
        <v>56</v>
      </c>
      <c r="R395" s="60">
        <f>R394/S392/100</f>
        <v>1.3022740619106646E-2</v>
      </c>
      <c r="S395" s="62"/>
    </row>
    <row r="396" spans="2:22" ht="7.9" customHeight="1"/>
    <row r="397" spans="2:22">
      <c r="D397" s="63"/>
      <c r="F397" s="64" t="s">
        <v>57</v>
      </c>
      <c r="G397" s="65"/>
      <c r="I397" s="66" t="s">
        <v>58</v>
      </c>
      <c r="M397" s="65"/>
      <c r="N397" s="65"/>
      <c r="S397" s="65"/>
    </row>
    <row r="398" spans="2:22">
      <c r="I398" s="66" t="s">
        <v>59</v>
      </c>
    </row>
    <row r="399" spans="2:22">
      <c r="B399" s="1" t="s">
        <v>60</v>
      </c>
    </row>
  </sheetData>
  <mergeCells count="46">
    <mergeCell ref="B2:S2"/>
    <mergeCell ref="C4:G4"/>
    <mergeCell ref="J4:N4"/>
    <mergeCell ref="O4:S4"/>
    <mergeCell ref="B5:B6"/>
    <mergeCell ref="C5:C6"/>
    <mergeCell ref="D5:D6"/>
    <mergeCell ref="E5:G5"/>
    <mergeCell ref="J5:J6"/>
    <mergeCell ref="K5:K6"/>
    <mergeCell ref="B60:B70"/>
    <mergeCell ref="L5:N5"/>
    <mergeCell ref="O5:O6"/>
    <mergeCell ref="P5:P6"/>
    <mergeCell ref="Q5:S5"/>
    <mergeCell ref="B9:B13"/>
    <mergeCell ref="B14:B23"/>
    <mergeCell ref="B24:B27"/>
    <mergeCell ref="B28:B31"/>
    <mergeCell ref="B32:B40"/>
    <mergeCell ref="B41:B44"/>
    <mergeCell ref="B45:B59"/>
    <mergeCell ref="B254:B266"/>
    <mergeCell ref="B71:B102"/>
    <mergeCell ref="B103:B109"/>
    <mergeCell ref="B110:B126"/>
    <mergeCell ref="B127:B138"/>
    <mergeCell ref="B139:B147"/>
    <mergeCell ref="B148:B169"/>
    <mergeCell ref="B170:B212"/>
    <mergeCell ref="B213:B227"/>
    <mergeCell ref="B228:B234"/>
    <mergeCell ref="B235:B239"/>
    <mergeCell ref="B240:B253"/>
    <mergeCell ref="B382:B388"/>
    <mergeCell ref="B267:B284"/>
    <mergeCell ref="B285:B291"/>
    <mergeCell ref="B292:B297"/>
    <mergeCell ref="B298:B306"/>
    <mergeCell ref="B307:B316"/>
    <mergeCell ref="B317:B325"/>
    <mergeCell ref="B326:B333"/>
    <mergeCell ref="B334:B344"/>
    <mergeCell ref="B345:B349"/>
    <mergeCell ref="B350:B374"/>
    <mergeCell ref="B375:B381"/>
  </mergeCells>
  <printOptions horizontalCentered="1"/>
  <pageMargins left="7.874015748031496E-2" right="7.874015748031496E-2" top="0.19685039370078741" bottom="0.19685039370078741" header="0" footer="0"/>
  <pageSetup paperSize="9" scale="60" fitToHeight="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Administrador</dc:creator>
  <cp:keywords/>
  <dc:description/>
  <cp:lastModifiedBy>MENDEZ PADILLA JIMENEZ MONICA</cp:lastModifiedBy>
  <cp:revision/>
  <dcterms:created xsi:type="dcterms:W3CDTF">2019-08-23T16:50:22Z</dcterms:created>
  <dcterms:modified xsi:type="dcterms:W3CDTF">2020-11-17T22:18:08Z</dcterms:modified>
  <cp:category/>
  <cp:contentStatus/>
</cp:coreProperties>
</file>